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 showInkAnnotation="0" codeName="ThisWorkbook"/>
  <mc:AlternateContent xmlns:mc="http://schemas.openxmlformats.org/markup-compatibility/2006">
    <mc:Choice Requires="x15">
      <x15ac:absPath xmlns:x15ac="http://schemas.microsoft.com/office/spreadsheetml/2010/11/ac" url="C:\Users\tys62\Desktop\1_webページ\09_小学生陸上・記録会2\"/>
    </mc:Choice>
  </mc:AlternateContent>
  <xr:revisionPtr revIDLastSave="0" documentId="13_ncr:1_{370B4A6A-2FBB-42B3-AF5D-003EFB9486AB}" xr6:coauthVersionLast="47" xr6:coauthVersionMax="47" xr10:uidLastSave="{00000000-0000-0000-0000-000000000000}"/>
  <bookViews>
    <workbookView xWindow="5604" yWindow="324" windowWidth="15348" windowHeight="13164" tabRatio="698" xr2:uid="{00000000-000D-0000-FFFF-FFFF00000000}"/>
  </bookViews>
  <sheets>
    <sheet name="申込書" sheetId="19" r:id="rId1"/>
    <sheet name="参加選手登録" sheetId="14" r:id="rId2"/>
    <sheet name="リレー参加チーム登録" sheetId="20" r:id="rId3"/>
    <sheet name="人数集計" sheetId="18" r:id="rId4"/>
    <sheet name="クラス・種目リスト" sheetId="16" r:id="rId5"/>
  </sheets>
  <definedNames>
    <definedName name="_xlnm.Print_Area" localSheetId="2">リレー参加チーム登録!$A$1:$AR$23</definedName>
    <definedName name="_xlnm.Print_Area" localSheetId="1">参加選手登録!$A$1:$CY$55</definedName>
    <definedName name="_xlnm.Print_Area" localSheetId="0">申込書!$A$1:$F$36</definedName>
    <definedName name="_xlnm.Print_Titles" localSheetId="2">リレー参加チーム登録!$1:$18</definedName>
    <definedName name="_xlnm.Print_Titles" localSheetId="1">参加選手登録!$1:$18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A5" i="18" l="1"/>
  <c r="D23" i="19"/>
  <c r="A3" i="19"/>
  <c r="C10" i="18" l="1"/>
  <c r="C11" i="18"/>
  <c r="C12" i="18"/>
  <c r="C23" i="20" l="1"/>
  <c r="C22" i="20"/>
  <c r="C21" i="20"/>
  <c r="C20" i="20"/>
  <c r="C19" i="20"/>
  <c r="C18" i="20"/>
  <c r="C17" i="20"/>
  <c r="C16" i="20"/>
  <c r="C15" i="20"/>
  <c r="C14" i="20"/>
  <c r="C13" i="20"/>
  <c r="C12" i="20"/>
  <c r="C11" i="20"/>
  <c r="C10" i="20"/>
  <c r="C9" i="20"/>
  <c r="E4" i="19"/>
  <c r="B16" i="19"/>
  <c r="B15" i="19"/>
  <c r="L156" i="16"/>
  <c r="K156" i="16"/>
  <c r="J156" i="16"/>
  <c r="I156" i="16"/>
  <c r="H156" i="16"/>
  <c r="G156" i="16"/>
  <c r="AT23" i="20" a="1"/>
  <c r="DW12" i="14" a="1"/>
  <c r="AT9" i="20" a="1"/>
  <c r="EB32" i="14" a="1"/>
  <c r="EB8" i="14" a="1"/>
  <c r="DW45" i="14" a="1"/>
  <c r="EB51" i="14" a="1"/>
  <c r="DW25" i="14" a="1"/>
  <c r="DW55" i="14" a="1"/>
  <c r="EB55" i="14" a="1"/>
  <c r="DW52" i="14" a="1"/>
  <c r="EB31" i="14" a="1"/>
  <c r="DW54" i="14" a="1"/>
  <c r="DW13" i="14" a="1"/>
  <c r="EB21" i="14" a="1"/>
  <c r="EB37" i="14" a="1"/>
  <c r="DW37" i="14" a="1"/>
  <c r="AT13" i="20" a="1"/>
  <c r="DW10" i="14" a="1"/>
  <c r="DW18" i="14" a="1"/>
  <c r="EB13" i="14" a="1"/>
  <c r="EB39" i="14" a="1"/>
  <c r="DW27" i="14" a="1"/>
  <c r="DW6" i="14" a="1"/>
  <c r="DW50" i="14" a="1"/>
  <c r="EB42" i="14" a="1"/>
  <c r="EB9" i="14" a="1"/>
  <c r="DW14" i="14" a="1"/>
  <c r="EB54" i="14" a="1"/>
  <c r="EB41" i="14" a="1"/>
  <c r="EB25" i="14" a="1"/>
  <c r="DW43" i="14" a="1"/>
  <c r="DW40" i="14" a="1"/>
  <c r="DW21" i="14" a="1"/>
  <c r="DW34" i="14" a="1"/>
  <c r="EB20" i="14" a="1"/>
  <c r="DW42" i="14" a="1"/>
  <c r="AT21" i="20" a="1"/>
  <c r="EB53" i="14" a="1"/>
  <c r="DW29" i="14" a="1"/>
  <c r="EB52" i="14" a="1"/>
  <c r="DW15" i="14" a="1"/>
  <c r="EB14" i="14" a="1"/>
  <c r="EB33" i="14" a="1"/>
  <c r="DW8" i="14" a="1"/>
  <c r="EB17" i="14" a="1"/>
  <c r="DW36" i="14" a="1"/>
  <c r="EB15" i="14" a="1"/>
  <c r="EB26" i="14" a="1"/>
  <c r="EB10" i="14" a="1"/>
  <c r="DW28" i="14" a="1"/>
  <c r="DW35" i="14" a="1"/>
  <c r="DW17" i="14" a="1"/>
  <c r="DW11" i="14" a="1"/>
  <c r="AT22" i="20" a="1"/>
  <c r="DW53" i="14" a="1"/>
  <c r="EB50" i="14" a="1"/>
  <c r="EB35" i="14" a="1"/>
  <c r="DW19" i="14" a="1"/>
  <c r="EB44" i="14" a="1"/>
  <c r="EB30" i="14" a="1"/>
  <c r="EB48" i="14" a="1"/>
  <c r="DW38" i="14" a="1"/>
  <c r="DW41" i="14" a="1"/>
  <c r="DW31" i="14" a="1"/>
  <c r="DW48" i="14" a="1"/>
  <c r="AT14" i="20" a="1"/>
  <c r="EB43" i="14" a="1"/>
  <c r="EB6" i="14" a="1"/>
  <c r="EB46" i="14" a="1"/>
  <c r="AT18" i="20" a="1"/>
  <c r="EB16" i="14" a="1"/>
  <c r="DW49" i="14" a="1"/>
  <c r="EB19" i="14" a="1"/>
  <c r="DW9" i="14" a="1"/>
  <c r="EB24" i="14" a="1"/>
  <c r="DW23" i="14" a="1"/>
  <c r="DW7" i="14" a="1"/>
  <c r="AT17" i="20" a="1"/>
  <c r="EB28" i="14" a="1"/>
  <c r="EB45" i="14" a="1"/>
  <c r="EB11" i="14" a="1"/>
  <c r="EB29" i="14" a="1"/>
  <c r="AT10" i="20" a="1"/>
  <c r="AT6" i="20" a="1"/>
  <c r="EB49" i="14" a="1"/>
  <c r="EB36" i="14" a="1"/>
  <c r="X16" i="20" a="1"/>
  <c r="EB27" i="14" a="1"/>
  <c r="DW22" i="14" a="1"/>
  <c r="DW44" i="14" a="1"/>
  <c r="DW39" i="14" a="1"/>
  <c r="AT12" i="20" a="1"/>
  <c r="DW20" i="14" a="1"/>
  <c r="AT11" i="20" a="1"/>
  <c r="DW51" i="14" a="1"/>
  <c r="DW46" i="14" a="1"/>
  <c r="DW24" i="14" a="1"/>
  <c r="AT19" i="20" a="1"/>
  <c r="AT7" i="20" a="1"/>
  <c r="EB40" i="14" a="1"/>
  <c r="DW47" i="14" a="1"/>
  <c r="EB12" i="14" a="1"/>
  <c r="EB22" i="14" a="1"/>
  <c r="AT16" i="20" a="1"/>
  <c r="AT15" i="20" a="1"/>
  <c r="EB7" i="14" a="1"/>
  <c r="EB34" i="14" a="1"/>
  <c r="DW32" i="14" a="1"/>
  <c r="EB18" i="14" a="1"/>
  <c r="DW33" i="14" a="1"/>
  <c r="DW30" i="14" a="1"/>
  <c r="AT20" i="20" a="1"/>
  <c r="DW16" i="14" a="1"/>
  <c r="EB47" i="14" a="1"/>
  <c r="DW5" i="14" a="1"/>
  <c r="AT8" i="20" a="1"/>
  <c r="DW26" i="14" a="1"/>
  <c r="EB23" i="14" a="1"/>
  <c r="EB38" i="14" a="1"/>
  <c r="AT23" i="20" l="1"/>
  <c r="AU23" i="20" s="1"/>
  <c r="AT22" i="20"/>
  <c r="AU22" i="20" s="1"/>
  <c r="AT21" i="20"/>
  <c r="AU21" i="20" s="1"/>
  <c r="AT20" i="20"/>
  <c r="AU20" i="20" s="1"/>
  <c r="AT19" i="20"/>
  <c r="AU19" i="20" s="1"/>
  <c r="AT18" i="20"/>
  <c r="AU18" i="20" s="1"/>
  <c r="AT17" i="20"/>
  <c r="AU17" i="20" s="1"/>
  <c r="AT16" i="20"/>
  <c r="AU16" i="20" s="1"/>
  <c r="AT15" i="20"/>
  <c r="AU15" i="20" s="1"/>
  <c r="AT14" i="20"/>
  <c r="AU14" i="20" s="1"/>
  <c r="AT13" i="20"/>
  <c r="AU13" i="20" s="1"/>
  <c r="AT12" i="20"/>
  <c r="AU12" i="20" s="1"/>
  <c r="AT11" i="20"/>
  <c r="AU11" i="20" s="1"/>
  <c r="AT10" i="20"/>
  <c r="AU10" i="20" s="1"/>
  <c r="AT9" i="20"/>
  <c r="AU9" i="20" s="1"/>
  <c r="AT8" i="20"/>
  <c r="AU8" i="20" s="1"/>
  <c r="AT7" i="20"/>
  <c r="AT6" i="20"/>
  <c r="X16" i="20"/>
  <c r="DW6" i="14"/>
  <c r="DW8" i="14"/>
  <c r="DW20" i="14"/>
  <c r="DW32" i="14"/>
  <c r="DW50" i="14"/>
  <c r="DW9" i="14"/>
  <c r="DW21" i="14"/>
  <c r="DW33" i="14"/>
  <c r="DW45" i="14"/>
  <c r="DW16" i="14"/>
  <c r="DW28" i="14"/>
  <c r="DW52" i="14"/>
  <c r="DW11" i="14"/>
  <c r="DW23" i="14"/>
  <c r="DW35" i="14"/>
  <c r="DW53" i="14"/>
  <c r="DW12" i="14"/>
  <c r="DW24" i="14"/>
  <c r="DW48" i="14"/>
  <c r="DW14" i="14"/>
  <c r="DW26" i="14"/>
  <c r="DW38" i="14"/>
  <c r="DW44" i="14"/>
  <c r="DW15" i="14"/>
  <c r="DW27" i="14"/>
  <c r="DW39" i="14"/>
  <c r="DW51" i="14"/>
  <c r="DW10" i="14"/>
  <c r="DW22" i="14"/>
  <c r="DW34" i="14"/>
  <c r="DW40" i="14"/>
  <c r="DW46" i="14"/>
  <c r="DW5" i="14"/>
  <c r="DW17" i="14"/>
  <c r="DW29" i="14"/>
  <c r="DW41" i="14"/>
  <c r="DW47" i="14"/>
  <c r="DW18" i="14"/>
  <c r="DW30" i="14"/>
  <c r="DW36" i="14"/>
  <c r="DW42" i="14"/>
  <c r="DW54" i="14"/>
  <c r="DW7" i="14"/>
  <c r="DW13" i="14"/>
  <c r="DW19" i="14"/>
  <c r="DW25" i="14"/>
  <c r="DW31" i="14"/>
  <c r="DW37" i="14"/>
  <c r="DW43" i="14"/>
  <c r="DW49" i="14"/>
  <c r="DW55" i="14"/>
  <c r="EB14" i="14"/>
  <c r="EB26" i="14"/>
  <c r="EB38" i="14"/>
  <c r="EB44" i="14"/>
  <c r="EB15" i="14"/>
  <c r="EB27" i="14"/>
  <c r="EB33" i="14"/>
  <c r="EB51" i="14"/>
  <c r="EB16" i="14"/>
  <c r="EB28" i="14"/>
  <c r="EB46" i="14"/>
  <c r="EB47" i="14"/>
  <c r="EB8" i="14"/>
  <c r="EB20" i="14"/>
  <c r="EB32" i="14"/>
  <c r="EB50" i="14"/>
  <c r="EB9" i="14"/>
  <c r="EB21" i="14"/>
  <c r="EB39" i="14"/>
  <c r="EB45" i="14"/>
  <c r="EB10" i="14"/>
  <c r="EB22" i="14"/>
  <c r="EB34" i="14"/>
  <c r="EB40" i="14"/>
  <c r="EB52" i="14"/>
  <c r="EB11" i="14"/>
  <c r="EB17" i="14"/>
  <c r="EB23" i="14"/>
  <c r="EB29" i="14"/>
  <c r="EB35" i="14"/>
  <c r="EB41" i="14"/>
  <c r="EB53" i="14"/>
  <c r="EB6" i="14"/>
  <c r="EB12" i="14"/>
  <c r="EB18" i="14"/>
  <c r="EB24" i="14"/>
  <c r="EB30" i="14"/>
  <c r="EB36" i="14"/>
  <c r="EB42" i="14"/>
  <c r="EB48" i="14"/>
  <c r="EB54" i="14"/>
  <c r="EB7" i="14"/>
  <c r="EB13" i="14"/>
  <c r="EB19" i="14"/>
  <c r="EB25" i="14"/>
  <c r="EB31" i="14"/>
  <c r="EB37" i="14"/>
  <c r="EB43" i="14"/>
  <c r="EB49" i="14"/>
  <c r="EB55" i="14"/>
  <c r="Z162" i="16"/>
  <c r="Y162" i="16"/>
  <c r="X162" i="16"/>
  <c r="W162" i="16"/>
  <c r="V162" i="16"/>
  <c r="U162" i="16"/>
  <c r="T162" i="16"/>
  <c r="S162" i="16"/>
  <c r="R162" i="16"/>
  <c r="Q162" i="16"/>
  <c r="P162" i="16"/>
  <c r="O162" i="16"/>
  <c r="Z161" i="16"/>
  <c r="Y161" i="16"/>
  <c r="X161" i="16"/>
  <c r="W161" i="16"/>
  <c r="V161" i="16"/>
  <c r="U161" i="16"/>
  <c r="T161" i="16"/>
  <c r="S161" i="16"/>
  <c r="R161" i="16"/>
  <c r="Q161" i="16"/>
  <c r="P161" i="16"/>
  <c r="O161" i="16"/>
  <c r="Z160" i="16"/>
  <c r="Y160" i="16"/>
  <c r="X160" i="16"/>
  <c r="W160" i="16"/>
  <c r="V160" i="16"/>
  <c r="U160" i="16"/>
  <c r="T160" i="16"/>
  <c r="S160" i="16"/>
  <c r="R160" i="16"/>
  <c r="Q160" i="16"/>
  <c r="P160" i="16"/>
  <c r="O160" i="16"/>
  <c r="Z159" i="16"/>
  <c r="Y159" i="16"/>
  <c r="X159" i="16"/>
  <c r="W159" i="16"/>
  <c r="V159" i="16"/>
  <c r="U159" i="16"/>
  <c r="T159" i="16"/>
  <c r="S159" i="16"/>
  <c r="R159" i="16"/>
  <c r="Q159" i="16"/>
  <c r="P159" i="16"/>
  <c r="O159" i="16"/>
  <c r="Z158" i="16"/>
  <c r="Y158" i="16"/>
  <c r="X158" i="16"/>
  <c r="W158" i="16"/>
  <c r="V158" i="16"/>
  <c r="U158" i="16"/>
  <c r="T158" i="16"/>
  <c r="S158" i="16"/>
  <c r="R158" i="16"/>
  <c r="Q158" i="16"/>
  <c r="P158" i="16"/>
  <c r="O158" i="16"/>
  <c r="Z156" i="16"/>
  <c r="Y156" i="16"/>
  <c r="X156" i="16"/>
  <c r="W156" i="16"/>
  <c r="V156" i="16"/>
  <c r="U156" i="16"/>
  <c r="T156" i="16"/>
  <c r="S156" i="16"/>
  <c r="R156" i="16"/>
  <c r="Q156" i="16"/>
  <c r="P156" i="16"/>
  <c r="O156" i="16"/>
  <c r="CI1" i="14"/>
  <c r="E23" i="19" s="1"/>
  <c r="L182" i="16"/>
  <c r="K182" i="16"/>
  <c r="J182" i="16"/>
  <c r="I182" i="16"/>
  <c r="H182" i="16"/>
  <c r="G182" i="16"/>
  <c r="F182" i="16"/>
  <c r="E182" i="16"/>
  <c r="D182" i="16"/>
  <c r="C182" i="16"/>
  <c r="B182" i="16"/>
  <c r="A182" i="16"/>
  <c r="L181" i="16"/>
  <c r="K181" i="16"/>
  <c r="J181" i="16"/>
  <c r="I181" i="16"/>
  <c r="H181" i="16"/>
  <c r="G181" i="16"/>
  <c r="F181" i="16"/>
  <c r="E181" i="16"/>
  <c r="D181" i="16"/>
  <c r="C181" i="16"/>
  <c r="B181" i="16"/>
  <c r="A181" i="16"/>
  <c r="L180" i="16"/>
  <c r="K180" i="16"/>
  <c r="J180" i="16"/>
  <c r="I180" i="16"/>
  <c r="H180" i="16"/>
  <c r="G180" i="16"/>
  <c r="F180" i="16"/>
  <c r="E180" i="16"/>
  <c r="D180" i="16"/>
  <c r="C180" i="16"/>
  <c r="B180" i="16"/>
  <c r="A180" i="16"/>
  <c r="L179" i="16"/>
  <c r="K179" i="16"/>
  <c r="J179" i="16"/>
  <c r="I179" i="16"/>
  <c r="H179" i="16"/>
  <c r="G179" i="16"/>
  <c r="F179" i="16"/>
  <c r="E179" i="16"/>
  <c r="D179" i="16"/>
  <c r="C179" i="16"/>
  <c r="B179" i="16"/>
  <c r="A179" i="16"/>
  <c r="L178" i="16"/>
  <c r="K178" i="16"/>
  <c r="J178" i="16"/>
  <c r="I178" i="16"/>
  <c r="H178" i="16"/>
  <c r="G178" i="16"/>
  <c r="F178" i="16"/>
  <c r="E178" i="16"/>
  <c r="D178" i="16"/>
  <c r="C178" i="16"/>
  <c r="B178" i="16"/>
  <c r="A178" i="16"/>
  <c r="L177" i="16"/>
  <c r="K177" i="16"/>
  <c r="J177" i="16"/>
  <c r="I177" i="16"/>
  <c r="H177" i="16"/>
  <c r="G177" i="16"/>
  <c r="F177" i="16"/>
  <c r="E177" i="16"/>
  <c r="D177" i="16"/>
  <c r="C177" i="16"/>
  <c r="B177" i="16"/>
  <c r="A177" i="16"/>
  <c r="L176" i="16"/>
  <c r="K176" i="16"/>
  <c r="J176" i="16"/>
  <c r="I176" i="16"/>
  <c r="H176" i="16"/>
  <c r="G176" i="16"/>
  <c r="F176" i="16"/>
  <c r="E176" i="16"/>
  <c r="D176" i="16"/>
  <c r="C176" i="16"/>
  <c r="B176" i="16"/>
  <c r="A176" i="16"/>
  <c r="L175" i="16"/>
  <c r="K175" i="16"/>
  <c r="J175" i="16"/>
  <c r="I175" i="16"/>
  <c r="H175" i="16"/>
  <c r="G175" i="16"/>
  <c r="F175" i="16"/>
  <c r="E175" i="16"/>
  <c r="D175" i="16"/>
  <c r="C175" i="16"/>
  <c r="B175" i="16"/>
  <c r="A175" i="16"/>
  <c r="L174" i="16"/>
  <c r="K174" i="16"/>
  <c r="J174" i="16"/>
  <c r="I174" i="16"/>
  <c r="H174" i="16"/>
  <c r="G174" i="16"/>
  <c r="F174" i="16"/>
  <c r="E174" i="16"/>
  <c r="D174" i="16"/>
  <c r="C174" i="16"/>
  <c r="B174" i="16"/>
  <c r="A174" i="16"/>
  <c r="L173" i="16"/>
  <c r="K173" i="16"/>
  <c r="J173" i="16"/>
  <c r="I173" i="16"/>
  <c r="H173" i="16"/>
  <c r="G173" i="16"/>
  <c r="F173" i="16"/>
  <c r="E173" i="16"/>
  <c r="D173" i="16"/>
  <c r="C173" i="16"/>
  <c r="B173" i="16"/>
  <c r="A173" i="16"/>
  <c r="L172" i="16"/>
  <c r="K172" i="16"/>
  <c r="J172" i="16"/>
  <c r="I172" i="16"/>
  <c r="H172" i="16"/>
  <c r="G172" i="16"/>
  <c r="F172" i="16"/>
  <c r="E172" i="16"/>
  <c r="D172" i="16"/>
  <c r="C172" i="16"/>
  <c r="B172" i="16"/>
  <c r="A172" i="16"/>
  <c r="L171" i="16"/>
  <c r="K171" i="16"/>
  <c r="J171" i="16"/>
  <c r="I171" i="16"/>
  <c r="H171" i="16"/>
  <c r="G171" i="16"/>
  <c r="F171" i="16"/>
  <c r="E171" i="16"/>
  <c r="D171" i="16"/>
  <c r="C171" i="16"/>
  <c r="B171" i="16"/>
  <c r="A171" i="16"/>
  <c r="L170" i="16"/>
  <c r="K170" i="16"/>
  <c r="J170" i="16"/>
  <c r="I170" i="16"/>
  <c r="H170" i="16"/>
  <c r="G170" i="16"/>
  <c r="F170" i="16"/>
  <c r="E170" i="16"/>
  <c r="D170" i="16"/>
  <c r="C170" i="16"/>
  <c r="B170" i="16"/>
  <c r="A170" i="16"/>
  <c r="L169" i="16"/>
  <c r="K169" i="16"/>
  <c r="J169" i="16"/>
  <c r="I169" i="16"/>
  <c r="H169" i="16"/>
  <c r="G169" i="16"/>
  <c r="F169" i="16"/>
  <c r="E169" i="16"/>
  <c r="D169" i="16"/>
  <c r="C169" i="16"/>
  <c r="B169" i="16"/>
  <c r="A169" i="16"/>
  <c r="L168" i="16"/>
  <c r="K168" i="16"/>
  <c r="J168" i="16"/>
  <c r="I168" i="16"/>
  <c r="H168" i="16"/>
  <c r="G168" i="16"/>
  <c r="F168" i="16"/>
  <c r="E168" i="16"/>
  <c r="D168" i="16"/>
  <c r="C168" i="16"/>
  <c r="B168" i="16"/>
  <c r="A168" i="16"/>
  <c r="L167" i="16"/>
  <c r="K167" i="16"/>
  <c r="J167" i="16"/>
  <c r="I167" i="16"/>
  <c r="H167" i="16"/>
  <c r="G167" i="16"/>
  <c r="F167" i="16"/>
  <c r="E167" i="16"/>
  <c r="D167" i="16"/>
  <c r="C167" i="16"/>
  <c r="B167" i="16"/>
  <c r="A167" i="16"/>
  <c r="L166" i="16"/>
  <c r="K166" i="16"/>
  <c r="J166" i="16"/>
  <c r="I166" i="16"/>
  <c r="H166" i="16"/>
  <c r="G166" i="16"/>
  <c r="F166" i="16"/>
  <c r="E166" i="16"/>
  <c r="D166" i="16"/>
  <c r="C166" i="16"/>
  <c r="B166" i="16"/>
  <c r="A166" i="16"/>
  <c r="L165" i="16"/>
  <c r="K165" i="16"/>
  <c r="J165" i="16"/>
  <c r="I165" i="16"/>
  <c r="H165" i="16"/>
  <c r="G165" i="16"/>
  <c r="F165" i="16"/>
  <c r="E165" i="16"/>
  <c r="D165" i="16"/>
  <c r="C165" i="16"/>
  <c r="B165" i="16"/>
  <c r="A165" i="16"/>
  <c r="L164" i="16"/>
  <c r="K164" i="16"/>
  <c r="J164" i="16"/>
  <c r="I164" i="16"/>
  <c r="H164" i="16"/>
  <c r="G164" i="16"/>
  <c r="F164" i="16"/>
  <c r="E164" i="16"/>
  <c r="D164" i="16"/>
  <c r="C164" i="16"/>
  <c r="B164" i="16"/>
  <c r="A164" i="16"/>
  <c r="L163" i="16"/>
  <c r="K163" i="16"/>
  <c r="J163" i="16"/>
  <c r="I163" i="16"/>
  <c r="H163" i="16"/>
  <c r="G163" i="16"/>
  <c r="F163" i="16"/>
  <c r="E163" i="16"/>
  <c r="D163" i="16"/>
  <c r="C163" i="16"/>
  <c r="B163" i="16"/>
  <c r="A163" i="16"/>
  <c r="L162" i="16"/>
  <c r="K162" i="16"/>
  <c r="J162" i="16"/>
  <c r="I162" i="16"/>
  <c r="H162" i="16"/>
  <c r="G162" i="16"/>
  <c r="F162" i="16"/>
  <c r="E162" i="16"/>
  <c r="D162" i="16"/>
  <c r="C162" i="16"/>
  <c r="B162" i="16"/>
  <c r="A162" i="16"/>
  <c r="L161" i="16"/>
  <c r="K161" i="16"/>
  <c r="J161" i="16"/>
  <c r="I161" i="16"/>
  <c r="H161" i="16"/>
  <c r="G161" i="16"/>
  <c r="F161" i="16"/>
  <c r="E161" i="16"/>
  <c r="D161" i="16"/>
  <c r="C161" i="16"/>
  <c r="B161" i="16"/>
  <c r="A161" i="16"/>
  <c r="L160" i="16"/>
  <c r="K160" i="16"/>
  <c r="J160" i="16"/>
  <c r="I160" i="16"/>
  <c r="H160" i="16"/>
  <c r="G160" i="16"/>
  <c r="F160" i="16"/>
  <c r="E160" i="16"/>
  <c r="D160" i="16"/>
  <c r="C160" i="16"/>
  <c r="B160" i="16"/>
  <c r="A160" i="16"/>
  <c r="L159" i="16"/>
  <c r="K159" i="16"/>
  <c r="J159" i="16"/>
  <c r="I159" i="16"/>
  <c r="H159" i="16"/>
  <c r="G159" i="16"/>
  <c r="F159" i="16"/>
  <c r="E159" i="16"/>
  <c r="D159" i="16"/>
  <c r="C159" i="16"/>
  <c r="B159" i="16"/>
  <c r="A159" i="16"/>
  <c r="L158" i="16"/>
  <c r="K158" i="16"/>
  <c r="J158" i="16"/>
  <c r="I158" i="16"/>
  <c r="H158" i="16"/>
  <c r="G158" i="16"/>
  <c r="F158" i="16"/>
  <c r="E158" i="16"/>
  <c r="D158" i="16"/>
  <c r="C158" i="16"/>
  <c r="B158" i="16"/>
  <c r="A158" i="16"/>
  <c r="F156" i="16"/>
  <c r="E156" i="16"/>
  <c r="D156" i="16"/>
  <c r="C156" i="16"/>
  <c r="B156" i="16"/>
  <c r="A156" i="16"/>
  <c r="AI55" i="14"/>
  <c r="AI54" i="14"/>
  <c r="AI53" i="14"/>
  <c r="AI52" i="14"/>
  <c r="AI51" i="14"/>
  <c r="AI50" i="14"/>
  <c r="AI49" i="14"/>
  <c r="AI48" i="14"/>
  <c r="AI47" i="14"/>
  <c r="AI46" i="14"/>
  <c r="AI45" i="14"/>
  <c r="AI44" i="14"/>
  <c r="AI43" i="14"/>
  <c r="AI42" i="14"/>
  <c r="AI41" i="14"/>
  <c r="AI40" i="14"/>
  <c r="AI39" i="14"/>
  <c r="AI38" i="14"/>
  <c r="AI37" i="14"/>
  <c r="AI36" i="14"/>
  <c r="AI35" i="14"/>
  <c r="AI34" i="14"/>
  <c r="AI33" i="14"/>
  <c r="AI32" i="14"/>
  <c r="AI31" i="14"/>
  <c r="AI30" i="14"/>
  <c r="AI29" i="14"/>
  <c r="AI28" i="14"/>
  <c r="AI27" i="14"/>
  <c r="AI26" i="14"/>
  <c r="AI25" i="14"/>
  <c r="AI24" i="14"/>
  <c r="AI23" i="14"/>
  <c r="AI22" i="14"/>
  <c r="AI21" i="14"/>
  <c r="AI20" i="14"/>
  <c r="AI19" i="14"/>
  <c r="AI18" i="14"/>
  <c r="AI17" i="14"/>
  <c r="AI16" i="14"/>
  <c r="AI15" i="14"/>
  <c r="AI14" i="14"/>
  <c r="AI13" i="14"/>
  <c r="AI12" i="14"/>
  <c r="AI11" i="14"/>
  <c r="AI10" i="14"/>
  <c r="AI9" i="14"/>
  <c r="AI8" i="14"/>
  <c r="A2" i="19"/>
  <c r="R7" i="20"/>
  <c r="Q7" i="20" s="1"/>
  <c r="R8" i="20"/>
  <c r="Q8" i="20" s="1"/>
  <c r="R9" i="20"/>
  <c r="Q9" i="20" s="1"/>
  <c r="R10" i="20"/>
  <c r="Q10" i="20" s="1"/>
  <c r="R11" i="20"/>
  <c r="Q11" i="20" s="1"/>
  <c r="R12" i="20"/>
  <c r="Q12" i="20" s="1"/>
  <c r="R13" i="20"/>
  <c r="Q13" i="20" s="1"/>
  <c r="R14" i="20"/>
  <c r="Q14" i="20" s="1"/>
  <c r="R15" i="20"/>
  <c r="Q15" i="20" s="1"/>
  <c r="R16" i="20"/>
  <c r="Q16" i="20" s="1"/>
  <c r="R17" i="20"/>
  <c r="Q17" i="20" s="1"/>
  <c r="R18" i="20"/>
  <c r="Q18" i="20" s="1"/>
  <c r="R19" i="20"/>
  <c r="Q19" i="20" s="1"/>
  <c r="R20" i="20"/>
  <c r="Q20" i="20" s="1"/>
  <c r="R21" i="20"/>
  <c r="Q21" i="20" s="1"/>
  <c r="R22" i="20"/>
  <c r="Q22" i="20" s="1"/>
  <c r="R23" i="20"/>
  <c r="Q23" i="20" s="1"/>
  <c r="R6" i="20"/>
  <c r="Y16" i="20" a="1"/>
  <c r="AU7" i="20" l="1"/>
  <c r="AU6" i="20"/>
  <c r="Y16" i="20"/>
  <c r="E23" i="20"/>
  <c r="E22" i="20"/>
  <c r="E21" i="20"/>
  <c r="E20" i="20"/>
  <c r="E19" i="20"/>
  <c r="E18" i="20"/>
  <c r="E17" i="20"/>
  <c r="E16" i="20"/>
  <c r="E15" i="20"/>
  <c r="E14" i="20"/>
  <c r="E13" i="20"/>
  <c r="E12" i="20"/>
  <c r="E11" i="20"/>
  <c r="E10" i="20"/>
  <c r="E9" i="20"/>
  <c r="E8" i="20"/>
  <c r="E7" i="20"/>
  <c r="E6" i="20"/>
  <c r="Q6" i="20"/>
  <c r="AI7" i="14"/>
  <c r="AI6" i="14"/>
  <c r="B11" i="18"/>
  <c r="D11" i="18"/>
  <c r="E11" i="18"/>
  <c r="B12" i="18"/>
  <c r="D12" i="18"/>
  <c r="E12" i="18"/>
  <c r="D10" i="18"/>
  <c r="E10" i="18"/>
  <c r="B10" i="18"/>
  <c r="D5" i="18"/>
  <c r="C5" i="18"/>
  <c r="B5" i="18"/>
  <c r="X1" i="20"/>
  <c r="BH1" i="14"/>
  <c r="A1" i="20"/>
  <c r="A1" i="14"/>
  <c r="DY53" i="14" a="1"/>
  <c r="DY55" i="14" a="1"/>
  <c r="AR8" i="20" a="1"/>
  <c r="X6" i="20" a="1"/>
  <c r="DY28" i="14" a="1"/>
  <c r="DY6" i="14" a="1"/>
  <c r="DY14" i="14" a="1"/>
  <c r="AR20" i="20" a="1"/>
  <c r="DY41" i="14" a="1"/>
  <c r="AR21" i="20" a="1"/>
  <c r="AQ12" i="20" a="1"/>
  <c r="X20" i="20" a="1"/>
  <c r="AR17" i="20" a="1"/>
  <c r="EA45" i="14" a="1"/>
  <c r="AQ16" i="20" a="1"/>
  <c r="EA34" i="14" a="1"/>
  <c r="DY42" i="14" a="1"/>
  <c r="EA18" i="14" a="1"/>
  <c r="DY40" i="14" a="1"/>
  <c r="EA41" i="14" a="1"/>
  <c r="X12" i="20" a="1"/>
  <c r="EA42" i="14" a="1"/>
  <c r="DY22" i="14" a="1"/>
  <c r="X8" i="20" a="1"/>
  <c r="EA8" i="14" a="1"/>
  <c r="DY20" i="14" a="1"/>
  <c r="AQ8" i="20" a="1"/>
  <c r="EA15" i="14" a="1"/>
  <c r="AQ6" i="20" a="1"/>
  <c r="EA21" i="14" a="1"/>
  <c r="EA49" i="14" a="1"/>
  <c r="AR9" i="20" a="1"/>
  <c r="EA24" i="14" a="1"/>
  <c r="EA44" i="14" a="1"/>
  <c r="AR5" i="20" a="1"/>
  <c r="EA46" i="14" a="1"/>
  <c r="DY27" i="14" a="1"/>
  <c r="EA17" i="14" a="1"/>
  <c r="DY7" i="14" a="1"/>
  <c r="DY36" i="14" a="1"/>
  <c r="EA22" i="14" a="1"/>
  <c r="DY39" i="14" a="1"/>
  <c r="DY18" i="14" a="1"/>
  <c r="EA52" i="14" a="1"/>
  <c r="EA32" i="14" a="1"/>
  <c r="EA13" i="14" a="1"/>
  <c r="EA10" i="14" a="1"/>
  <c r="X19" i="20" a="1"/>
  <c r="AR15" i="20" a="1"/>
  <c r="AR18" i="20" a="1"/>
  <c r="EA7" i="14" a="1"/>
  <c r="DY30" i="14" a="1"/>
  <c r="BH5" i="14" a="1"/>
  <c r="DY35" i="14" a="1"/>
  <c r="X5" i="20" a="1"/>
  <c r="X11" i="20" a="1"/>
  <c r="AQ19" i="20" a="1"/>
  <c r="X15" i="20" a="1"/>
  <c r="AR7" i="20" a="1"/>
  <c r="AQ7" i="20" a="1"/>
  <c r="DY44" i="14" a="1"/>
  <c r="EA48" i="14" a="1"/>
  <c r="X23" i="20" a="1"/>
  <c r="DY10" i="14" a="1"/>
  <c r="DY32" i="14" a="1"/>
  <c r="AQ21" i="20" a="1"/>
  <c r="AQ23" i="20" a="1"/>
  <c r="EA20" i="14" a="1"/>
  <c r="DV5" i="14" a="1"/>
  <c r="DY47" i="14" a="1"/>
  <c r="EA11" i="14" a="1"/>
  <c r="EA12" i="14" a="1"/>
  <c r="X22" i="20" a="1"/>
  <c r="EA16" i="14" a="1"/>
  <c r="AR22" i="20" a="1"/>
  <c r="DY9" i="14" a="1"/>
  <c r="AQ15" i="20" a="1"/>
  <c r="DY23" i="14" a="1"/>
  <c r="AQ20" i="20" a="1"/>
  <c r="AR6" i="20" a="1"/>
  <c r="AR16" i="20" a="1"/>
  <c r="DY54" i="14" a="1"/>
  <c r="EA51" i="14" a="1"/>
  <c r="EA55" i="14" a="1"/>
  <c r="DY49" i="14" a="1"/>
  <c r="DY52" i="14" a="1"/>
  <c r="AQ17" i="20" a="1"/>
  <c r="AR10" i="20" a="1"/>
  <c r="X18" i="20" a="1"/>
  <c r="AQ13" i="20" a="1"/>
  <c r="AQ14" i="20" a="1"/>
  <c r="AQ18" i="20" a="1"/>
  <c r="DY29" i="14" a="1"/>
  <c r="EA31" i="14" a="1"/>
  <c r="X13" i="20" a="1"/>
  <c r="X9" i="20" a="1"/>
  <c r="AR11" i="20" a="1"/>
  <c r="AR23" i="20" a="1"/>
  <c r="X21" i="20" a="1"/>
  <c r="DY13" i="14" a="1"/>
  <c r="AQ11" i="20" a="1"/>
  <c r="AR13" i="20" a="1"/>
  <c r="EA14" i="14" a="1"/>
  <c r="EA26" i="14" a="1"/>
  <c r="DY11" i="14" a="1"/>
  <c r="DY45" i="14" a="1"/>
  <c r="DY46" i="14" a="1"/>
  <c r="EA53" i="14" a="1"/>
  <c r="EA43" i="14" a="1"/>
  <c r="EA37" i="14" a="1"/>
  <c r="EA23" i="14" a="1"/>
  <c r="DY19" i="14" a="1"/>
  <c r="AQ9" i="20" a="1"/>
  <c r="DY37" i="14" a="1"/>
  <c r="EA33" i="14" a="1"/>
  <c r="DY31" i="14" a="1"/>
  <c r="EA6" i="14" a="1"/>
  <c r="EA25" i="14" a="1"/>
  <c r="EA38" i="14" a="1"/>
  <c r="EA47" i="14" a="1"/>
  <c r="EA39" i="14" a="1"/>
  <c r="DY15" i="14" a="1"/>
  <c r="DY26" i="14" a="1"/>
  <c r="EA35" i="14" a="1"/>
  <c r="EA50" i="14" a="1"/>
  <c r="DY24" i="14" a="1"/>
  <c r="EA30" i="14" a="1"/>
  <c r="DY16" i="14" a="1"/>
  <c r="EA40" i="14" a="1"/>
  <c r="DY21" i="14" a="1"/>
  <c r="DY38" i="14" a="1"/>
  <c r="DY8" i="14" a="1"/>
  <c r="X10" i="20" a="1"/>
  <c r="DY43" i="14" a="1"/>
  <c r="DY12" i="14" a="1"/>
  <c r="DY25" i="14" a="1"/>
  <c r="EA29" i="14" a="1"/>
  <c r="X14" i="20" a="1"/>
  <c r="EA19" i="14" a="1"/>
  <c r="AQ5" i="20" a="1"/>
  <c r="EA54" i="14" a="1"/>
  <c r="EA27" i="14" a="1"/>
  <c r="EA9" i="14" a="1"/>
  <c r="DY51" i="14" a="1"/>
  <c r="AR19" i="20" a="1"/>
  <c r="DY33" i="14" a="1"/>
  <c r="X7" i="20" a="1"/>
  <c r="DY48" i="14" a="1"/>
  <c r="EA36" i="14" a="1"/>
  <c r="DY50" i="14" a="1"/>
  <c r="DY34" i="14" a="1"/>
  <c r="AQ22" i="20" a="1"/>
  <c r="AR14" i="20" a="1"/>
  <c r="AQ10" i="20" a="1"/>
  <c r="DY17" i="14" a="1"/>
  <c r="X17" i="20" a="1"/>
  <c r="EA28" i="14" a="1"/>
  <c r="AR12" i="20" a="1"/>
  <c r="AU5" i="20" l="1"/>
  <c r="E3" i="20" s="1"/>
  <c r="DY35" i="14"/>
  <c r="K35" i="14" s="1"/>
  <c r="DY16" i="14"/>
  <c r="K16" i="14" s="1"/>
  <c r="DY24" i="14"/>
  <c r="K24" i="14" s="1"/>
  <c r="DY36" i="14"/>
  <c r="K36" i="14" s="1"/>
  <c r="DY25" i="14"/>
  <c r="K25" i="14" s="1"/>
  <c r="DY33" i="14"/>
  <c r="K33" i="14" s="1"/>
  <c r="DY44" i="14"/>
  <c r="K44" i="14" s="1"/>
  <c r="DY50" i="14"/>
  <c r="K50" i="14" s="1"/>
  <c r="DY6" i="14"/>
  <c r="K6" i="14" s="1"/>
  <c r="DY12" i="14"/>
  <c r="K12" i="14" s="1"/>
  <c r="DY48" i="14"/>
  <c r="K48" i="14" s="1"/>
  <c r="DY31" i="14"/>
  <c r="K31" i="14" s="1"/>
  <c r="DY29" i="14"/>
  <c r="K29" i="14" s="1"/>
  <c r="DY9" i="14"/>
  <c r="K9" i="14" s="1"/>
  <c r="DY30" i="14"/>
  <c r="K30" i="14" s="1"/>
  <c r="DY17" i="14"/>
  <c r="K17" i="14" s="1"/>
  <c r="DY10" i="14"/>
  <c r="K10" i="14" s="1"/>
  <c r="DY46" i="14"/>
  <c r="K46" i="14" s="1"/>
  <c r="DY26" i="14"/>
  <c r="K26" i="14" s="1"/>
  <c r="DY32" i="14"/>
  <c r="K32" i="14" s="1"/>
  <c r="DY28" i="14"/>
  <c r="K28" i="14" s="1"/>
  <c r="DY43" i="14"/>
  <c r="K43" i="14" s="1"/>
  <c r="DY38" i="14"/>
  <c r="K38" i="14" s="1"/>
  <c r="DY37" i="14"/>
  <c r="K37" i="14" s="1"/>
  <c r="DY14" i="14"/>
  <c r="K14" i="14" s="1"/>
  <c r="DY40" i="14"/>
  <c r="K40" i="14" s="1"/>
  <c r="DY42" i="14"/>
  <c r="K42" i="14" s="1"/>
  <c r="DY7" i="14"/>
  <c r="K7" i="14" s="1"/>
  <c r="DY51" i="14"/>
  <c r="K51" i="14" s="1"/>
  <c r="DY49" i="14"/>
  <c r="K49" i="14" s="1"/>
  <c r="DY18" i="14"/>
  <c r="K18" i="14" s="1"/>
  <c r="DY22" i="14"/>
  <c r="K22" i="14" s="1"/>
  <c r="DY41" i="14"/>
  <c r="K41" i="14" s="1"/>
  <c r="DY55" i="14"/>
  <c r="K55" i="14" s="1"/>
  <c r="DY53" i="14"/>
  <c r="K53" i="14" s="1"/>
  <c r="DY54" i="14"/>
  <c r="K54" i="14" s="1"/>
  <c r="DY15" i="14"/>
  <c r="K15" i="14" s="1"/>
  <c r="DY27" i="14"/>
  <c r="K27" i="14" s="1"/>
  <c r="DY34" i="14"/>
  <c r="K34" i="14" s="1"/>
  <c r="DY45" i="14"/>
  <c r="K45" i="14" s="1"/>
  <c r="DY11" i="14"/>
  <c r="K11" i="14" s="1"/>
  <c r="DY8" i="14"/>
  <c r="K8" i="14" s="1"/>
  <c r="DY19" i="14"/>
  <c r="K19" i="14" s="1"/>
  <c r="DY39" i="14"/>
  <c r="K39" i="14" s="1"/>
  <c r="DY47" i="14"/>
  <c r="K47" i="14" s="1"/>
  <c r="DY52" i="14"/>
  <c r="K52" i="14" s="1"/>
  <c r="DY21" i="14"/>
  <c r="K21" i="14" s="1"/>
  <c r="DY23" i="14"/>
  <c r="K23" i="14" s="1"/>
  <c r="DV5" i="14"/>
  <c r="DY13" i="14"/>
  <c r="K13" i="14" s="1"/>
  <c r="DY20" i="14"/>
  <c r="K20" i="14" s="1"/>
  <c r="EA16" i="14"/>
  <c r="EA34" i="14"/>
  <c r="EA47" i="14"/>
  <c r="EA37" i="14"/>
  <c r="AQ15" i="20"/>
  <c r="AR14" i="20"/>
  <c r="AQ21" i="20"/>
  <c r="EA36" i="14"/>
  <c r="EA25" i="14"/>
  <c r="X8" i="20"/>
  <c r="EA24" i="14"/>
  <c r="AQ20" i="20"/>
  <c r="AQ17" i="20"/>
  <c r="EA17" i="14"/>
  <c r="EA22" i="14"/>
  <c r="EA18" i="14"/>
  <c r="EA15" i="14"/>
  <c r="EA12" i="14"/>
  <c r="AR9" i="20"/>
  <c r="EA45" i="14"/>
  <c r="EA19" i="14"/>
  <c r="EA48" i="14"/>
  <c r="X7" i="20"/>
  <c r="EA50" i="14"/>
  <c r="AR16" i="20"/>
  <c r="EA53" i="14"/>
  <c r="EA54" i="14"/>
  <c r="EA9" i="14"/>
  <c r="EA46" i="14"/>
  <c r="EA21" i="14"/>
  <c r="X10" i="20"/>
  <c r="AR15" i="20"/>
  <c r="X21" i="20"/>
  <c r="EA40" i="14"/>
  <c r="AQ16" i="20"/>
  <c r="X23" i="20"/>
  <c r="AR20" i="20"/>
  <c r="X18" i="20"/>
  <c r="AR23" i="20"/>
  <c r="AR13" i="20"/>
  <c r="X12" i="20"/>
  <c r="EA44" i="14"/>
  <c r="AR12" i="20"/>
  <c r="AR19" i="20"/>
  <c r="EA6" i="14"/>
  <c r="EA43" i="14"/>
  <c r="EA33" i="14"/>
  <c r="X19" i="20"/>
  <c r="AR5" i="20"/>
  <c r="AQ13" i="20"/>
  <c r="AR6" i="20"/>
  <c r="AQ19" i="20"/>
  <c r="AR11" i="20"/>
  <c r="X9" i="20"/>
  <c r="AR22" i="20"/>
  <c r="EA38" i="14"/>
  <c r="EA26" i="14"/>
  <c r="EA10" i="14"/>
  <c r="AQ11" i="20"/>
  <c r="EA55" i="14"/>
  <c r="AR18" i="20"/>
  <c r="EA8" i="14"/>
  <c r="AQ8" i="20"/>
  <c r="AR7" i="20"/>
  <c r="EA20" i="14"/>
  <c r="EA52" i="14"/>
  <c r="AQ14" i="20"/>
  <c r="EA13" i="14"/>
  <c r="EA7" i="14"/>
  <c r="EA35" i="14"/>
  <c r="AQ22" i="20"/>
  <c r="EA27" i="14"/>
  <c r="EA39" i="14"/>
  <c r="X11" i="20"/>
  <c r="X13" i="20"/>
  <c r="X6" i="20"/>
  <c r="X20" i="20"/>
  <c r="EA14" i="14"/>
  <c r="X15" i="20"/>
  <c r="X5" i="20"/>
  <c r="AR17" i="20"/>
  <c r="EA31" i="14"/>
  <c r="AR10" i="20"/>
  <c r="AQ23" i="20"/>
  <c r="AQ7" i="20"/>
  <c r="AR8" i="20"/>
  <c r="EA29" i="14"/>
  <c r="EA11" i="14"/>
  <c r="EA23" i="14"/>
  <c r="EA42" i="14"/>
  <c r="AQ10" i="20"/>
  <c r="EA41" i="14"/>
  <c r="AQ18" i="20"/>
  <c r="EA49" i="14"/>
  <c r="EA30" i="14"/>
  <c r="AQ6" i="20"/>
  <c r="X14" i="20"/>
  <c r="AQ9" i="20"/>
  <c r="EA32" i="14"/>
  <c r="AQ12" i="20"/>
  <c r="X17" i="20"/>
  <c r="EA28" i="14"/>
  <c r="AR21" i="20"/>
  <c r="X22" i="20"/>
  <c r="AQ5" i="20"/>
  <c r="EA51" i="14"/>
  <c r="AY5" i="18"/>
  <c r="BH5" i="14"/>
  <c r="Y7" i="20" a="1"/>
  <c r="AA23" i="20" a="1"/>
  <c r="AB10" i="20" a="1"/>
  <c r="AA10" i="20" a="1"/>
  <c r="BL5" i="14" a="1"/>
  <c r="Y17" i="20" a="1"/>
  <c r="AB14" i="20" a="1"/>
  <c r="AC16" i="20" a="1"/>
  <c r="Z14" i="20" a="1"/>
  <c r="AC9" i="20" a="1"/>
  <c r="BY5" i="14" a="1"/>
  <c r="Y22" i="20" a="1"/>
  <c r="AC21" i="20" a="1"/>
  <c r="AC7" i="20" a="1"/>
  <c r="Z22" i="20" a="1"/>
  <c r="Y21" i="20" a="1"/>
  <c r="AB22" i="20" a="1"/>
  <c r="BT5" i="14" a="1"/>
  <c r="AB9" i="20" a="1"/>
  <c r="AB18" i="20" a="1"/>
  <c r="AA18" i="20" a="1"/>
  <c r="AA16" i="20" a="1"/>
  <c r="Y10" i="20" a="1"/>
  <c r="Z16" i="20" a="1"/>
  <c r="Z6" i="20" a="1"/>
  <c r="CG5" i="14" a="1"/>
  <c r="AC12" i="20" a="1"/>
  <c r="AA14" i="20" a="1"/>
  <c r="AC11" i="20" a="1"/>
  <c r="Z8" i="20" a="1"/>
  <c r="Z18" i="20" a="1"/>
  <c r="Y15" i="20" a="1"/>
  <c r="AB8" i="20" a="1"/>
  <c r="Y9" i="20" a="1"/>
  <c r="BM5" i="14" a="1"/>
  <c r="CE5" i="14" a="1"/>
  <c r="AA22" i="20" a="1"/>
  <c r="AB19" i="20" a="1"/>
  <c r="AA11" i="20" a="1"/>
  <c r="AA8" i="20" a="1"/>
  <c r="Z15" i="20" a="1"/>
  <c r="AA9" i="20" a="1"/>
  <c r="BN5" i="14" a="1"/>
  <c r="AA19" i="20" a="1"/>
  <c r="AB20" i="20" a="1"/>
  <c r="AB15" i="20" a="1"/>
  <c r="AA7" i="20" a="1"/>
  <c r="Z7" i="20" a="1"/>
  <c r="CC5" i="14" a="1"/>
  <c r="Z10" i="20" a="1"/>
  <c r="AA6" i="20" a="1"/>
  <c r="BU5" i="14" a="1"/>
  <c r="AB5" i="20" a="1"/>
  <c r="Z20" i="20" a="1"/>
  <c r="AB23" i="20" a="1"/>
  <c r="Y8" i="20" a="1"/>
  <c r="Z17" i="20" a="1"/>
  <c r="AA20" i="20" a="1"/>
  <c r="AC5" i="20" a="1"/>
  <c r="CB5" i="14" a="1"/>
  <c r="BV5" i="14" a="1"/>
  <c r="AC20" i="20" a="1"/>
  <c r="AB6" i="20" a="1"/>
  <c r="AB13" i="20" a="1"/>
  <c r="AB12" i="20" a="1"/>
  <c r="Y11" i="20" a="1"/>
  <c r="Y23" i="20" a="1"/>
  <c r="AC17" i="20" a="1"/>
  <c r="Z19" i="20" a="1"/>
  <c r="AC13" i="20" a="1"/>
  <c r="Y5" i="20" a="1"/>
  <c r="AB7" i="20" a="1"/>
  <c r="Z23" i="20" a="1"/>
  <c r="BR5" i="14" a="1"/>
  <c r="AC18" i="20" a="1"/>
  <c r="Y14" i="20" a="1"/>
  <c r="AA21" i="20" a="1"/>
  <c r="Z9" i="20" a="1"/>
  <c r="CD5" i="14" a="1"/>
  <c r="Z11" i="20" a="1"/>
  <c r="BP5" i="14" a="1"/>
  <c r="Z21" i="20" a="1"/>
  <c r="AC10" i="20" a="1"/>
  <c r="AA12" i="20" a="1"/>
  <c r="AC15" i="20" a="1"/>
  <c r="Y12" i="20" a="1"/>
  <c r="Z13" i="20" a="1"/>
  <c r="AC23" i="20" a="1"/>
  <c r="AC14" i="20" a="1"/>
  <c r="BO5" i="14" a="1"/>
  <c r="CF5" i="14" a="1"/>
  <c r="Y19" i="20" a="1"/>
  <c r="AC8" i="20" a="1"/>
  <c r="AB11" i="20" a="1"/>
  <c r="AB17" i="20" a="1"/>
  <c r="AC19" i="20" a="1"/>
  <c r="AA17" i="20" a="1"/>
  <c r="BS5" i="14" a="1"/>
  <c r="BJ5" i="14" a="1"/>
  <c r="Y13" i="20" a="1"/>
  <c r="AA5" i="20" a="1"/>
  <c r="AB16" i="20" a="1"/>
  <c r="Y18" i="20" a="1"/>
  <c r="Z5" i="20" a="1"/>
  <c r="AA15" i="20" a="1"/>
  <c r="CA5" i="14" a="1"/>
  <c r="BW5" i="14" a="1"/>
  <c r="Y6" i="20" a="1"/>
  <c r="BQ5" i="14" a="1"/>
  <c r="Z12" i="20" a="1"/>
  <c r="AC22" i="20" a="1"/>
  <c r="BZ5" i="14" a="1"/>
  <c r="AC6" i="20" a="1"/>
  <c r="BX5" i="14" a="1"/>
  <c r="BI5" i="14" a="1"/>
  <c r="AB21" i="20" a="1"/>
  <c r="BK5" i="14" a="1"/>
  <c r="AA13" i="20" a="1"/>
  <c r="Y20" i="20" a="1"/>
  <c r="AB22" i="20" l="1"/>
  <c r="AA22" i="20"/>
  <c r="Z22" i="20"/>
  <c r="Y22" i="20"/>
  <c r="AC22" i="20"/>
  <c r="AA15" i="20"/>
  <c r="Z15" i="20"/>
  <c r="Y15" i="20"/>
  <c r="AC15" i="20"/>
  <c r="AB15" i="20"/>
  <c r="AC17" i="20"/>
  <c r="AB17" i="20"/>
  <c r="AA17" i="20"/>
  <c r="Z17" i="20"/>
  <c r="Y17" i="20"/>
  <c r="AA9" i="20"/>
  <c r="Z9" i="20"/>
  <c r="Y9" i="20"/>
  <c r="AC9" i="20"/>
  <c r="AB9" i="20"/>
  <c r="Y13" i="20"/>
  <c r="AC13" i="20"/>
  <c r="AB13" i="20"/>
  <c r="AA13" i="20"/>
  <c r="Z13" i="20"/>
  <c r="AC11" i="20"/>
  <c r="AB11" i="20"/>
  <c r="AA11" i="20"/>
  <c r="Z11" i="20"/>
  <c r="Y11" i="20"/>
  <c r="AC18" i="20"/>
  <c r="AB18" i="20"/>
  <c r="AA18" i="20"/>
  <c r="Z18" i="20"/>
  <c r="Y18" i="20"/>
  <c r="Y19" i="20"/>
  <c r="AC19" i="20"/>
  <c r="AB19" i="20"/>
  <c r="AA19" i="20"/>
  <c r="Z19" i="20"/>
  <c r="AC23" i="20"/>
  <c r="AB23" i="20"/>
  <c r="AA23" i="20"/>
  <c r="Z23" i="20"/>
  <c r="Y23" i="20"/>
  <c r="Z8" i="20"/>
  <c r="Y8" i="20"/>
  <c r="AC8" i="20"/>
  <c r="AB8" i="20"/>
  <c r="AA8" i="20"/>
  <c r="AA21" i="20"/>
  <c r="Z21" i="20"/>
  <c r="Y21" i="20"/>
  <c r="AC21" i="20"/>
  <c r="AB21" i="20"/>
  <c r="AC5" i="20"/>
  <c r="AB5" i="20"/>
  <c r="AA5" i="20"/>
  <c r="Y5" i="20"/>
  <c r="Z5" i="20"/>
  <c r="AB10" i="20"/>
  <c r="AA10" i="20"/>
  <c r="Z10" i="20"/>
  <c r="AC10" i="20"/>
  <c r="Y10" i="20"/>
  <c r="Z20" i="20"/>
  <c r="Y20" i="20"/>
  <c r="AC20" i="20"/>
  <c r="AA20" i="20"/>
  <c r="AB20" i="20"/>
  <c r="AC12" i="20"/>
  <c r="AB12" i="20"/>
  <c r="AA12" i="20"/>
  <c r="Z12" i="20"/>
  <c r="Y12" i="20"/>
  <c r="AC6" i="20"/>
  <c r="AB6" i="20"/>
  <c r="AA6" i="20"/>
  <c r="Z6" i="20"/>
  <c r="Y6" i="20"/>
  <c r="Z14" i="20"/>
  <c r="Y14" i="20"/>
  <c r="AB14" i="20"/>
  <c r="AA14" i="20"/>
  <c r="AC14" i="20"/>
  <c r="AB16" i="20"/>
  <c r="AA16" i="20"/>
  <c r="Z16" i="20"/>
  <c r="AC16" i="20"/>
  <c r="Y7" i="20"/>
  <c r="AC7" i="20"/>
  <c r="AA7" i="20"/>
  <c r="Z7" i="20"/>
  <c r="AB7" i="20"/>
  <c r="CE5" i="14"/>
  <c r="BW5" i="14"/>
  <c r="BP5" i="14"/>
  <c r="BI5" i="14"/>
  <c r="CD5" i="14"/>
  <c r="CC5" i="14"/>
  <c r="BO5" i="14"/>
  <c r="BV5" i="14"/>
  <c r="CB5" i="14"/>
  <c r="BJ5" i="14"/>
  <c r="BS5" i="14"/>
  <c r="CA5" i="14"/>
  <c r="BR5" i="14"/>
  <c r="BQ5" i="14"/>
  <c r="CG5" i="14"/>
  <c r="BZ5" i="14"/>
  <c r="BX5" i="14"/>
  <c r="BY5" i="14"/>
  <c r="BN5" i="14"/>
  <c r="CF5" i="14"/>
  <c r="BT5" i="14"/>
  <c r="BU5" i="14"/>
  <c r="BM5" i="14"/>
  <c r="BK5" i="14"/>
  <c r="BL5" i="14"/>
  <c r="BF14" i="14"/>
  <c r="L14" i="14"/>
  <c r="J14" i="14"/>
  <c r="BG14" i="14" s="1"/>
  <c r="BF29" i="14"/>
  <c r="J29" i="14"/>
  <c r="BG29" i="14" s="1"/>
  <c r="L29" i="14"/>
  <c r="BF37" i="14"/>
  <c r="J37" i="14"/>
  <c r="BG37" i="14" s="1"/>
  <c r="L37" i="14"/>
  <c r="BF21" i="14"/>
  <c r="J21" i="14"/>
  <c r="BG21" i="14" s="1"/>
  <c r="L21" i="14"/>
  <c r="BF48" i="14"/>
  <c r="J48" i="14"/>
  <c r="BG48" i="14" s="1"/>
  <c r="L48" i="14"/>
  <c r="BF52" i="14"/>
  <c r="J52" i="14"/>
  <c r="BG52" i="14" s="1"/>
  <c r="L52" i="14"/>
  <c r="BF55" i="14"/>
  <c r="J55" i="14"/>
  <c r="BG55" i="14" s="1"/>
  <c r="L55" i="14"/>
  <c r="BF43" i="14"/>
  <c r="J43" i="14"/>
  <c r="BG43" i="14" s="1"/>
  <c r="L43" i="14"/>
  <c r="BF12" i="14"/>
  <c r="J12" i="14"/>
  <c r="BG12" i="14" s="1"/>
  <c r="L12" i="14"/>
  <c r="BF41" i="14"/>
  <c r="L41" i="14"/>
  <c r="J41" i="14"/>
  <c r="BG41" i="14" s="1"/>
  <c r="BF28" i="14"/>
  <c r="J28" i="14"/>
  <c r="BG28" i="14" s="1"/>
  <c r="L28" i="14"/>
  <c r="BF22" i="14"/>
  <c r="J22" i="14"/>
  <c r="BG22" i="14" s="1"/>
  <c r="L22" i="14"/>
  <c r="BF50" i="14"/>
  <c r="J50" i="14"/>
  <c r="BG50" i="14" s="1"/>
  <c r="L50" i="14"/>
  <c r="BF44" i="14"/>
  <c r="L44" i="14"/>
  <c r="J44" i="14"/>
  <c r="BG44" i="14" s="1"/>
  <c r="W5" i="18"/>
  <c r="AV5" i="18" s="1"/>
  <c r="X5" i="18"/>
  <c r="AW5" i="18" s="1"/>
  <c r="V5" i="18"/>
  <c r="AU5" i="18" s="1"/>
  <c r="U5" i="18"/>
  <c r="BF49" i="14"/>
  <c r="J49" i="14"/>
  <c r="BG49" i="14" s="1"/>
  <c r="L49" i="14"/>
  <c r="BF46" i="14"/>
  <c r="J46" i="14"/>
  <c r="BG46" i="14" s="1"/>
  <c r="L46" i="14"/>
  <c r="J10" i="14"/>
  <c r="BG10" i="14" s="1"/>
  <c r="BF10" i="14"/>
  <c r="L10" i="14"/>
  <c r="BF7" i="14"/>
  <c r="J7" i="14"/>
  <c r="BG7" i="14" s="1"/>
  <c r="L7" i="14"/>
  <c r="BF17" i="14"/>
  <c r="J17" i="14"/>
  <c r="BG17" i="14" s="1"/>
  <c r="L17" i="14"/>
  <c r="BF20" i="14"/>
  <c r="J20" i="14"/>
  <c r="BG20" i="14" s="1"/>
  <c r="L20" i="14"/>
  <c r="BF34" i="14"/>
  <c r="J34" i="14"/>
  <c r="BG34" i="14" s="1"/>
  <c r="L34" i="14"/>
  <c r="BF42" i="14"/>
  <c r="J42" i="14"/>
  <c r="BG42" i="14" s="1"/>
  <c r="L42" i="14"/>
  <c r="BF30" i="14"/>
  <c r="J30" i="14"/>
  <c r="BG30" i="14" s="1"/>
  <c r="L30" i="14"/>
  <c r="BF24" i="14"/>
  <c r="L24" i="14"/>
  <c r="J24" i="14"/>
  <c r="BG24" i="14" s="1"/>
  <c r="BF15" i="14"/>
  <c r="J15" i="14"/>
  <c r="BG15" i="14" s="1"/>
  <c r="L15" i="14"/>
  <c r="BF35" i="14"/>
  <c r="J35" i="14"/>
  <c r="BG35" i="14" s="1"/>
  <c r="L35" i="14"/>
  <c r="BF23" i="14"/>
  <c r="J23" i="14"/>
  <c r="BG23" i="14" s="1"/>
  <c r="L23" i="14"/>
  <c r="BF54" i="14"/>
  <c r="J54" i="14"/>
  <c r="BG54" i="14" s="1"/>
  <c r="L54" i="14"/>
  <c r="BF31" i="14"/>
  <c r="J31" i="14"/>
  <c r="BG31" i="14" s="1"/>
  <c r="L31" i="14"/>
  <c r="BF53" i="14"/>
  <c r="J53" i="14"/>
  <c r="BG53" i="14" s="1"/>
  <c r="L53" i="14"/>
  <c r="BF38" i="14"/>
  <c r="L38" i="14"/>
  <c r="J38" i="14"/>
  <c r="BG38" i="14" s="1"/>
  <c r="BF47" i="14"/>
  <c r="J47" i="14"/>
  <c r="BG47" i="14" s="1"/>
  <c r="L47" i="14"/>
  <c r="J6" i="14"/>
  <c r="BG6" i="14" s="1"/>
  <c r="BF6" i="14"/>
  <c r="L6" i="14"/>
  <c r="BF39" i="14"/>
  <c r="J39" i="14"/>
  <c r="BG39" i="14" s="1"/>
  <c r="L39" i="14"/>
  <c r="BF32" i="14"/>
  <c r="J32" i="14"/>
  <c r="BG32" i="14" s="1"/>
  <c r="L32" i="14"/>
  <c r="BF19" i="14"/>
  <c r="L19" i="14"/>
  <c r="J19" i="14"/>
  <c r="BG19" i="14" s="1"/>
  <c r="BF18" i="14"/>
  <c r="J18" i="14"/>
  <c r="BG18" i="14" s="1"/>
  <c r="L18" i="14"/>
  <c r="BF26" i="14"/>
  <c r="L26" i="14"/>
  <c r="J26" i="14"/>
  <c r="BG26" i="14" s="1"/>
  <c r="J8" i="14"/>
  <c r="BG8" i="14" s="1"/>
  <c r="BF8" i="14"/>
  <c r="L8" i="14"/>
  <c r="BF33" i="14"/>
  <c r="J33" i="14"/>
  <c r="BG33" i="14" s="1"/>
  <c r="L33" i="14"/>
  <c r="BF11" i="14"/>
  <c r="J11" i="14"/>
  <c r="BG11" i="14" s="1"/>
  <c r="L11" i="14"/>
  <c r="BF51" i="14"/>
  <c r="J51" i="14"/>
  <c r="BG51" i="14" s="1"/>
  <c r="L51" i="14"/>
  <c r="BF25" i="14"/>
  <c r="J25" i="14"/>
  <c r="BG25" i="14" s="1"/>
  <c r="L25" i="14"/>
  <c r="BF45" i="14"/>
  <c r="J45" i="14"/>
  <c r="BG45" i="14" s="1"/>
  <c r="L45" i="14"/>
  <c r="BF36" i="14"/>
  <c r="J36" i="14"/>
  <c r="BG36" i="14" s="1"/>
  <c r="L36" i="14"/>
  <c r="BF13" i="14"/>
  <c r="J13" i="14"/>
  <c r="BG13" i="14" s="1"/>
  <c r="L13" i="14"/>
  <c r="BF27" i="14"/>
  <c r="J27" i="14"/>
  <c r="BG27" i="14" s="1"/>
  <c r="L27" i="14"/>
  <c r="BF40" i="14"/>
  <c r="J40" i="14"/>
  <c r="BG40" i="14" s="1"/>
  <c r="L40" i="14"/>
  <c r="J9" i="14"/>
  <c r="BG9" i="14" s="1"/>
  <c r="L9" i="14"/>
  <c r="BF9" i="14"/>
  <c r="BF16" i="14"/>
  <c r="J16" i="14"/>
  <c r="BG16" i="14" s="1"/>
  <c r="L16" i="14"/>
  <c r="BH27" i="14" a="1"/>
  <c r="BH49" i="14" a="1"/>
  <c r="DV16" i="14" a="1"/>
  <c r="DV20" i="14" a="1"/>
  <c r="BH33" i="14" a="1"/>
  <c r="DV49" i="14" a="1"/>
  <c r="DV18" i="14" a="1"/>
  <c r="BH40" i="14" a="1"/>
  <c r="BH32" i="14" a="1"/>
  <c r="DV11" i="14" a="1"/>
  <c r="DV43" i="14" a="1"/>
  <c r="BH11" i="14" a="1"/>
  <c r="BH7" i="14" a="1"/>
  <c r="CI5" i="14" a="1"/>
  <c r="DV55" i="14" a="1"/>
  <c r="BH36" i="14" a="1"/>
  <c r="BH13" i="14" a="1"/>
  <c r="BH16" i="14" a="1"/>
  <c r="DV28" i="14" a="1"/>
  <c r="BH42" i="14" a="1"/>
  <c r="DV42" i="14" a="1"/>
  <c r="BH23" i="14" a="1"/>
  <c r="DV15" i="14" a="1"/>
  <c r="DV27" i="14" a="1"/>
  <c r="DV52" i="14" a="1"/>
  <c r="BH20" i="14" a="1"/>
  <c r="BH44" i="14" a="1"/>
  <c r="BH29" i="14" a="1"/>
  <c r="BH18" i="14" a="1"/>
  <c r="BH45" i="14" a="1"/>
  <c r="DV29" i="14" a="1"/>
  <c r="BH12" i="14" a="1"/>
  <c r="BH15" i="14" a="1"/>
  <c r="BH31" i="14" a="1"/>
  <c r="BH43" i="14" a="1"/>
  <c r="DV10" i="14" a="1"/>
  <c r="DV33" i="14" a="1"/>
  <c r="DV19" i="14" a="1"/>
  <c r="DV50" i="14" a="1"/>
  <c r="BH55" i="14" a="1"/>
  <c r="BH21" i="14" a="1"/>
  <c r="BH52" i="14" a="1"/>
  <c r="BH24" i="14" a="1"/>
  <c r="DV54" i="14" a="1"/>
  <c r="DV48" i="14" a="1"/>
  <c r="DV26" i="14" a="1"/>
  <c r="BH46" i="14" a="1"/>
  <c r="DV32" i="14" a="1"/>
  <c r="BH39" i="14" a="1"/>
  <c r="BH17" i="14" a="1"/>
  <c r="BH6" i="14" a="1"/>
  <c r="DV23" i="14" a="1"/>
  <c r="BH26" i="14" a="1"/>
  <c r="DV30" i="14" a="1"/>
  <c r="BH22" i="14" a="1"/>
  <c r="DV46" i="14" a="1"/>
  <c r="DV38" i="14" a="1"/>
  <c r="BH28" i="14" a="1"/>
  <c r="DV34" i="14" a="1"/>
  <c r="BH8" i="14" a="1"/>
  <c r="BH53" i="14" a="1"/>
  <c r="BH35" i="14" a="1"/>
  <c r="BH30" i="14" a="1"/>
  <c r="DV9" i="14" a="1"/>
  <c r="BH34" i="14" a="1"/>
  <c r="DV12" i="14" a="1"/>
  <c r="DV21" i="14" a="1"/>
  <c r="DV22" i="14" a="1"/>
  <c r="BH50" i="14" a="1"/>
  <c r="BH9" i="14" a="1"/>
  <c r="DV47" i="14" a="1"/>
  <c r="BH14" i="14" a="1"/>
  <c r="BH47" i="14" a="1"/>
  <c r="DV14" i="14" a="1"/>
  <c r="DV35" i="14" a="1"/>
  <c r="BH51" i="14" a="1"/>
  <c r="BH37" i="14" a="1"/>
  <c r="BH41" i="14" a="1"/>
  <c r="DV45" i="14" a="1"/>
  <c r="DV53" i="14" a="1"/>
  <c r="BH38" i="14" a="1"/>
  <c r="DV13" i="14" a="1"/>
  <c r="DV24" i="14" a="1"/>
  <c r="DV37" i="14" a="1"/>
  <c r="DV17" i="14" a="1"/>
  <c r="DV40" i="14" a="1"/>
  <c r="DV44" i="14" a="1"/>
  <c r="DV6" i="14" a="1"/>
  <c r="DV7" i="14" a="1"/>
  <c r="DV51" i="14" a="1"/>
  <c r="BH54" i="14" a="1"/>
  <c r="DV39" i="14" a="1"/>
  <c r="DV31" i="14" a="1"/>
  <c r="BH25" i="14" a="1"/>
  <c r="BH48" i="14" a="1"/>
  <c r="DV25" i="14" a="1"/>
  <c r="DV41" i="14" a="1"/>
  <c r="DV36" i="14" a="1"/>
  <c r="BH10" i="14" a="1"/>
  <c r="DV8" i="14" a="1"/>
  <c r="CI5" i="14" l="1"/>
  <c r="AN21" i="20"/>
  <c r="AN12" i="20"/>
  <c r="AN20" i="20"/>
  <c r="AN6" i="20"/>
  <c r="DV16" i="14"/>
  <c r="BH16" i="14"/>
  <c r="DV11" i="14"/>
  <c r="BH11" i="14"/>
  <c r="DV30" i="14"/>
  <c r="BH30" i="14"/>
  <c r="DV20" i="14"/>
  <c r="BH20" i="14"/>
  <c r="DV22" i="14"/>
  <c r="BH22" i="14"/>
  <c r="DV37" i="14"/>
  <c r="BH37" i="14"/>
  <c r="DV25" i="14"/>
  <c r="BH25" i="14"/>
  <c r="DV18" i="14"/>
  <c r="BH18" i="14"/>
  <c r="DV9" i="14"/>
  <c r="BH9" i="14"/>
  <c r="DV17" i="14"/>
  <c r="BH17" i="14"/>
  <c r="DV43" i="14"/>
  <c r="BH43" i="14"/>
  <c r="DV40" i="14"/>
  <c r="BH40" i="14"/>
  <c r="DV51" i="14"/>
  <c r="BH51" i="14"/>
  <c r="DV53" i="14"/>
  <c r="BH53" i="14"/>
  <c r="DV23" i="14"/>
  <c r="BH23" i="14"/>
  <c r="DV41" i="14"/>
  <c r="BH41" i="14"/>
  <c r="DV27" i="14"/>
  <c r="BH27" i="14"/>
  <c r="DV45" i="14"/>
  <c r="BH45" i="14"/>
  <c r="DV32" i="14"/>
  <c r="BH32" i="14"/>
  <c r="DV47" i="14"/>
  <c r="BH47" i="14"/>
  <c r="DV31" i="14"/>
  <c r="BH31" i="14"/>
  <c r="DV35" i="14"/>
  <c r="BH35" i="14"/>
  <c r="DV12" i="14"/>
  <c r="BH12" i="14"/>
  <c r="DV52" i="14"/>
  <c r="BH52" i="14"/>
  <c r="DV10" i="14"/>
  <c r="BH10" i="14"/>
  <c r="DV38" i="14"/>
  <c r="BH38" i="14"/>
  <c r="DV13" i="14"/>
  <c r="BH13" i="14"/>
  <c r="DV33" i="14"/>
  <c r="BH33" i="14"/>
  <c r="DV39" i="14"/>
  <c r="BH39" i="14"/>
  <c r="DV54" i="14"/>
  <c r="BH54" i="14"/>
  <c r="DV15" i="14"/>
  <c r="BH15" i="14"/>
  <c r="DV44" i="14"/>
  <c r="BH44" i="14"/>
  <c r="DV42" i="14"/>
  <c r="BH42" i="14"/>
  <c r="DV46" i="14"/>
  <c r="BH46" i="14"/>
  <c r="DV28" i="14"/>
  <c r="BH28" i="14"/>
  <c r="DV48" i="14"/>
  <c r="BH48" i="14"/>
  <c r="DV29" i="14"/>
  <c r="BH29" i="14"/>
  <c r="DV19" i="14"/>
  <c r="DV24" i="14"/>
  <c r="BH24" i="14"/>
  <c r="DV36" i="14"/>
  <c r="BH36" i="14"/>
  <c r="DV8" i="14"/>
  <c r="BH8" i="14"/>
  <c r="DV6" i="14"/>
  <c r="BH6" i="14"/>
  <c r="DV34" i="14"/>
  <c r="BH34" i="14"/>
  <c r="DV7" i="14"/>
  <c r="BH7" i="14"/>
  <c r="DV49" i="14"/>
  <c r="BH49" i="14"/>
  <c r="DV50" i="14"/>
  <c r="BH50" i="14"/>
  <c r="DV55" i="14"/>
  <c r="BH55" i="14"/>
  <c r="DV21" i="14"/>
  <c r="BH21" i="14"/>
  <c r="DV14" i="14"/>
  <c r="BH14" i="14"/>
  <c r="DV26" i="14"/>
  <c r="BH26" i="14"/>
  <c r="AT5" i="18"/>
  <c r="E17" i="19" s="1"/>
  <c r="D17" i="19"/>
  <c r="AN7" i="20"/>
  <c r="AN11" i="20"/>
  <c r="AN23" i="20"/>
  <c r="AN16" i="20"/>
  <c r="AN14" i="20"/>
  <c r="AN22" i="20"/>
  <c r="AN9" i="20"/>
  <c r="AN15" i="20"/>
  <c r="AN5" i="20"/>
  <c r="AN17" i="20"/>
  <c r="AN18" i="20"/>
  <c r="AN10" i="20"/>
  <c r="AN19" i="20"/>
  <c r="AN13" i="20"/>
  <c r="AN8" i="20"/>
  <c r="Q5" i="18" l="1"/>
  <c r="S5" i="18" l="1"/>
  <c r="AR5" i="18" s="1"/>
  <c r="T5" i="18"/>
  <c r="AS5" i="18" s="1"/>
  <c r="R5" i="18"/>
  <c r="J5" i="18"/>
  <c r="AI5" i="18" s="1"/>
  <c r="G5" i="18"/>
  <c r="AF5" i="18" s="1"/>
  <c r="P5" i="18"/>
  <c r="AO5" i="18" s="1"/>
  <c r="K5" i="18"/>
  <c r="AJ5" i="18" s="1"/>
  <c r="L5" i="18"/>
  <c r="AK5" i="18" s="1"/>
  <c r="E5" i="18"/>
  <c r="M5" i="18"/>
  <c r="H5" i="18"/>
  <c r="AG5" i="18" s="1"/>
  <c r="F5" i="18"/>
  <c r="AE5" i="18" s="1"/>
  <c r="I5" i="18"/>
  <c r="N5" i="18"/>
  <c r="AM5" i="18" s="1"/>
  <c r="O5" i="18"/>
  <c r="AN5" i="18" s="1"/>
  <c r="D16" i="19" l="1"/>
  <c r="D15" i="19"/>
  <c r="Y5" i="18"/>
  <c r="AQ5" i="18"/>
  <c r="AP5" i="18"/>
  <c r="AL5" i="18"/>
  <c r="E15" i="19" s="1"/>
  <c r="D13" i="19"/>
  <c r="D14" i="19"/>
  <c r="AD5" i="18"/>
  <c r="AH5" i="18"/>
  <c r="E14" i="19" s="1"/>
  <c r="E16" i="19" l="1"/>
  <c r="E13" i="19"/>
  <c r="AX5" i="18"/>
  <c r="AZ5" i="18" s="1"/>
  <c r="E19" i="19" l="1"/>
  <c r="E25" i="19" s="1"/>
  <c r="BO32" i="14" a="1"/>
  <c r="BX35" i="14" a="1"/>
  <c r="CB52" i="14" a="1"/>
  <c r="BN32" i="14" a="1"/>
  <c r="BV6" i="14" a="1"/>
  <c r="CD38" i="14" a="1"/>
  <c r="BP12" i="14" a="1"/>
  <c r="BN27" i="14" a="1"/>
  <c r="BS52" i="14" a="1"/>
  <c r="BI37" i="14" a="1"/>
  <c r="BJ24" i="14" a="1"/>
  <c r="BP22" i="14" a="1"/>
  <c r="BX9" i="14" a="1"/>
  <c r="BI28" i="14" a="1"/>
  <c r="BX15" i="14" a="1"/>
  <c r="BQ52" i="14" a="1"/>
  <c r="CD46" i="14" a="1"/>
  <c r="BV26" i="14" a="1"/>
  <c r="BP27" i="14" a="1"/>
  <c r="BQ51" i="14" a="1"/>
  <c r="CD51" i="14" a="1"/>
  <c r="CD27" i="14" a="1"/>
  <c r="BO53" i="14" a="1"/>
  <c r="BJ40" i="14" a="1"/>
  <c r="BO42" i="14" a="1"/>
  <c r="BV35" i="14" a="1"/>
  <c r="BI13" i="14" a="1"/>
  <c r="BT9" i="14" a="1"/>
  <c r="BM53" i="14" a="1"/>
  <c r="BW36" i="14" a="1"/>
  <c r="BO6" i="14" a="1"/>
  <c r="BJ12" i="14" a="1"/>
  <c r="BY28" i="14" a="1"/>
  <c r="BV7" i="14" a="1"/>
  <c r="BS30" i="14" a="1"/>
  <c r="CB18" i="14" a="1"/>
  <c r="BX38" i="14" a="1"/>
  <c r="BQ35" i="14" a="1"/>
  <c r="BT16" i="14" a="1"/>
  <c r="BT23" i="14" a="1"/>
  <c r="CC27" i="14" a="1"/>
  <c r="BS9" i="14" a="1"/>
  <c r="BP31" i="14" a="1"/>
  <c r="CF23" i="14" a="1"/>
  <c r="CB25" i="14" a="1"/>
  <c r="BI43" i="14" a="1"/>
  <c r="BR7" i="14" a="1"/>
  <c r="BJ28" i="14" a="1"/>
  <c r="BR49" i="14" a="1"/>
  <c r="BI9" i="14" a="1"/>
  <c r="BK38" i="14" a="1"/>
  <c r="BU7" i="14" a="1"/>
  <c r="BV54" i="14" a="1"/>
  <c r="BW6" i="14" a="1"/>
  <c r="BK13" i="14" a="1"/>
  <c r="BR27" i="14" a="1"/>
  <c r="BS43" i="14" a="1"/>
  <c r="BI22" i="14" a="1"/>
  <c r="BL37" i="14" a="1"/>
  <c r="BN43" i="14" a="1"/>
  <c r="BO27" i="14" a="1"/>
  <c r="BR24" i="14" a="1"/>
  <c r="BW53" i="14" a="1"/>
  <c r="BV14" i="14" a="1"/>
  <c r="BZ55" i="14" a="1"/>
  <c r="BI35" i="14" a="1"/>
  <c r="BZ21" i="14" a="1"/>
  <c r="BP24" i="14" a="1"/>
  <c r="BR30" i="14" a="1"/>
  <c r="BJ18" i="14" a="1"/>
  <c r="BU27" i="14" a="1"/>
  <c r="BZ23" i="14" a="1"/>
  <c r="BM54" i="14" a="1"/>
  <c r="CA54" i="14" a="1"/>
  <c r="BJ23" i="14" a="1"/>
  <c r="BK26" i="14" a="1"/>
  <c r="BV32" i="14" a="1"/>
  <c r="CA20" i="14" a="1"/>
  <c r="CC12" i="14" a="1"/>
  <c r="BX12" i="14" a="1"/>
  <c r="BR37" i="14" a="1"/>
  <c r="BV52" i="14" a="1"/>
  <c r="BY45" i="14" a="1"/>
  <c r="BR25" i="14" a="1"/>
  <c r="BZ11" i="14" a="1"/>
  <c r="BU9" i="14" a="1"/>
  <c r="BR54" i="14" a="1"/>
  <c r="BQ17" i="14" a="1"/>
  <c r="BY6" i="14" a="1"/>
  <c r="BY54" i="14" a="1"/>
  <c r="CB35" i="14" a="1"/>
  <c r="BS29" i="14" a="1"/>
  <c r="CB6" i="14" a="1"/>
  <c r="CC33" i="14" a="1"/>
  <c r="CC17" i="14" a="1"/>
  <c r="BZ22" i="14" a="1"/>
  <c r="BJ48" i="14" a="1"/>
  <c r="BY21" i="14" a="1"/>
  <c r="BS21" i="14" a="1"/>
  <c r="CE7" i="14" a="1"/>
  <c r="CF36" i="14" a="1"/>
  <c r="CA29" i="14" a="1"/>
  <c r="BT26" i="14" a="1"/>
  <c r="BY25" i="14" a="1"/>
  <c r="CB23" i="14" a="1"/>
  <c r="BS17" i="14" a="1"/>
  <c r="BM10" i="14" a="1"/>
  <c r="BP53" i="14" a="1"/>
  <c r="CD29" i="14" a="1"/>
  <c r="BQ42" i="14" a="1"/>
  <c r="BU48" i="14" a="1"/>
  <c r="BW46" i="14" a="1"/>
  <c r="BO33" i="14" a="1"/>
  <c r="CG15" i="14" a="1"/>
  <c r="BP40" i="14" a="1"/>
  <c r="BT51" i="14" a="1"/>
  <c r="BL13" i="14" a="1"/>
  <c r="BV55" i="14" a="1"/>
  <c r="BT8" i="14" a="1"/>
  <c r="BL6" i="14" a="1"/>
  <c r="BT48" i="14" a="1"/>
  <c r="BP34" i="14" a="1"/>
  <c r="BI14" i="14" a="1"/>
  <c r="BQ25" i="14" a="1"/>
  <c r="CF55" i="14" a="1"/>
  <c r="CA12" i="14" a="1"/>
  <c r="BM28" i="14" a="1"/>
  <c r="CD35" i="14" a="1"/>
  <c r="BN22" i="14" a="1"/>
  <c r="CG21" i="14" a="1"/>
  <c r="CF46" i="14" a="1"/>
  <c r="BO44" i="14" a="1"/>
  <c r="BR26" i="14" a="1"/>
  <c r="BY24" i="14" a="1"/>
  <c r="BS10" i="14" a="1"/>
  <c r="CF7" i="14" a="1"/>
  <c r="CG27" i="14" a="1"/>
  <c r="BK46" i="14" a="1"/>
  <c r="BU42" i="14" a="1"/>
  <c r="CF6" i="14" a="1"/>
  <c r="BM51" i="14" a="1"/>
  <c r="BQ27" i="14" a="1"/>
  <c r="BR41" i="14" a="1"/>
  <c r="CG25" i="14" a="1"/>
  <c r="BL48" i="14" a="1"/>
  <c r="BT35" i="14" a="1"/>
  <c r="CD9" i="14" a="1"/>
  <c r="CC11" i="14" a="1"/>
  <c r="CD40" i="14" a="1"/>
  <c r="BV33" i="14" a="1"/>
  <c r="BW47" i="14" a="1"/>
  <c r="BS32" i="14" a="1"/>
  <c r="BM22" i="14" a="1"/>
  <c r="CC29" i="14" a="1"/>
  <c r="BL45" i="14" a="1"/>
  <c r="BS38" i="14" a="1"/>
  <c r="BU10" i="14" a="1"/>
  <c r="CD31" i="14" a="1"/>
  <c r="BJ52" i="14" a="1"/>
  <c r="BV24" i="14" a="1"/>
  <c r="BR6" i="14" a="1"/>
  <c r="BR40" i="14" a="1"/>
  <c r="CE49" i="14" a="1"/>
  <c r="CB43" i="14" a="1"/>
  <c r="CA30" i="14" a="1"/>
  <c r="BI31" i="14" a="1"/>
  <c r="BK29" i="14" a="1"/>
  <c r="CD22" i="14" a="1"/>
  <c r="BI25" i="14" a="1"/>
  <c r="CB36" i="14" a="1"/>
  <c r="CG16" i="14" a="1"/>
  <c r="CA38" i="14" a="1"/>
  <c r="BL16" i="14" a="1"/>
  <c r="BS16" i="14" a="1"/>
  <c r="BJ26" i="14" a="1"/>
  <c r="BY13" i="14" a="1"/>
  <c r="BP45" i="14" a="1"/>
  <c r="BQ40" i="14" a="1"/>
  <c r="BN24" i="14" a="1"/>
  <c r="BY31" i="14" a="1"/>
  <c r="BT14" i="14" a="1"/>
  <c r="CF26" i="14" a="1"/>
  <c r="BR51" i="14" a="1"/>
  <c r="CE24" i="14" a="1"/>
  <c r="BQ14" i="14" a="1"/>
  <c r="CA48" i="14" a="1"/>
  <c r="BJ37" i="14" a="1"/>
  <c r="BX23" i="14" a="1"/>
  <c r="BJ27" i="14" a="1"/>
  <c r="BM39" i="14" a="1"/>
  <c r="BZ8" i="14" a="1"/>
  <c r="CC46" i="14" a="1"/>
  <c r="BX53" i="14" a="1"/>
  <c r="BN20" i="14" a="1"/>
  <c r="CG45" i="14" a="1"/>
  <c r="BY36" i="14" a="1"/>
  <c r="BX46" i="14" a="1"/>
  <c r="BO37" i="14" a="1"/>
  <c r="BM8" i="14" a="1"/>
  <c r="CF10" i="14" a="1"/>
  <c r="CF34" i="14" a="1"/>
  <c r="BR15" i="14" a="1"/>
  <c r="CA25" i="14" a="1"/>
  <c r="BV13" i="14" a="1"/>
  <c r="CC16" i="14" a="1"/>
  <c r="CG38" i="14" a="1"/>
  <c r="CC15" i="14" a="1"/>
  <c r="BY33" i="14" a="1"/>
  <c r="BZ25" i="14" a="1"/>
  <c r="CD52" i="14" a="1"/>
  <c r="CG47" i="14" a="1"/>
  <c r="CF53" i="14" a="1"/>
  <c r="CE15" i="14" a="1"/>
  <c r="CB54" i="14" a="1"/>
  <c r="BX36" i="14" a="1"/>
  <c r="BM27" i="14" a="1"/>
  <c r="BV15" i="14" a="1"/>
  <c r="CC41" i="14" a="1"/>
  <c r="BK40" i="14" a="1"/>
  <c r="BK10" i="14" a="1"/>
  <c r="BN9" i="14" a="1"/>
  <c r="BV41" i="14" a="1"/>
  <c r="BQ11" i="14" a="1"/>
  <c r="BK20" i="14" a="1"/>
  <c r="BQ15" i="14" a="1"/>
  <c r="BR17" i="14" a="1"/>
  <c r="BK8" i="14" a="1"/>
  <c r="CC8" i="14" a="1"/>
  <c r="BS45" i="14" a="1"/>
  <c r="BS7" i="14" a="1"/>
  <c r="CF38" i="14" a="1"/>
  <c r="BN50" i="14" a="1"/>
  <c r="BM12" i="14" a="1"/>
  <c r="CE33" i="14" a="1"/>
  <c r="BZ39" i="14" a="1"/>
  <c r="BL38" i="14" a="1"/>
  <c r="CD43" i="14" a="1"/>
  <c r="BK42" i="14" a="1"/>
  <c r="BU44" i="14" a="1"/>
  <c r="BW24" i="14" a="1"/>
  <c r="BT13" i="14" a="1"/>
  <c r="CD8" i="14" a="1"/>
  <c r="BQ37" i="14" a="1"/>
  <c r="BP6" i="14" a="1"/>
  <c r="BI21" i="14" a="1"/>
  <c r="BZ20" i="14" a="1"/>
  <c r="BW16" i="14" a="1"/>
  <c r="CC24" i="14" a="1"/>
  <c r="CA32" i="14" a="1"/>
  <c r="CC21" i="14" a="1"/>
  <c r="BS28" i="14" a="1"/>
  <c r="CG52" i="14" a="1"/>
  <c r="BL42" i="14" a="1"/>
  <c r="CE36" i="14" a="1"/>
  <c r="BZ47" i="14" a="1"/>
  <c r="CA14" i="14" a="1"/>
  <c r="CA15" i="14" a="1"/>
  <c r="BW21" i="14" a="1"/>
  <c r="BU13" i="14" a="1"/>
  <c r="BK34" i="14" a="1"/>
  <c r="BW40" i="14" a="1"/>
  <c r="BI46" i="14" a="1"/>
  <c r="BW50" i="14" a="1"/>
  <c r="BL44" i="14" a="1"/>
  <c r="BL34" i="14" a="1"/>
  <c r="CE35" i="14" a="1"/>
  <c r="BK30" i="14" a="1"/>
  <c r="BO23" i="14" a="1"/>
  <c r="BS31" i="14" a="1"/>
  <c r="BV39" i="14" a="1"/>
  <c r="BJ17" i="14" a="1"/>
  <c r="CE6" i="14" a="1"/>
  <c r="CD32" i="14" a="1"/>
  <c r="BI54" i="14" a="1"/>
  <c r="BY9" i="14" a="1"/>
  <c r="BJ15" i="14" a="1"/>
  <c r="BL54" i="14" a="1"/>
  <c r="BP46" i="14" a="1"/>
  <c r="CA23" i="14" a="1"/>
  <c r="BL28" i="14" a="1"/>
  <c r="BW11" i="14" a="1"/>
  <c r="BN16" i="14" a="1"/>
  <c r="CE38" i="14" a="1"/>
  <c r="CB34" i="14" a="1"/>
  <c r="BX45" i="14" a="1"/>
  <c r="CD42" i="14" a="1"/>
  <c r="BN35" i="14" a="1"/>
  <c r="BX10" i="14" a="1"/>
  <c r="BX42" i="14" a="1"/>
  <c r="BX26" i="14" a="1"/>
  <c r="BT37" i="14" a="1"/>
  <c r="BK21" i="14" a="1"/>
  <c r="BN34" i="14" a="1"/>
  <c r="CA35" i="14" a="1"/>
  <c r="BK6" i="14" a="1"/>
  <c r="BJ47" i="14" a="1"/>
  <c r="BR14" i="14" a="1"/>
  <c r="CE8" i="14" a="1"/>
  <c r="BW51" i="14" a="1"/>
  <c r="CC20" i="14" a="1"/>
  <c r="BZ9" i="14" a="1"/>
  <c r="BY17" i="14" a="1"/>
  <c r="CF30" i="14" a="1"/>
  <c r="BX48" i="14" a="1"/>
  <c r="BQ8" i="14" a="1"/>
  <c r="CE27" i="14" a="1"/>
  <c r="CD44" i="14" a="1"/>
  <c r="BM30" i="14" a="1"/>
  <c r="BR28" i="14" a="1"/>
  <c r="CA51" i="14" a="1"/>
  <c r="BK18" i="14" a="1"/>
  <c r="BJ38" i="14" a="1"/>
  <c r="CF33" i="14" a="1"/>
  <c r="BK45" i="14" a="1"/>
  <c r="BU55" i="14" a="1"/>
  <c r="BT52" i="14" a="1"/>
  <c r="CC49" i="14" a="1"/>
  <c r="BX50" i="14" a="1"/>
  <c r="BO18" i="14" a="1"/>
  <c r="BN33" i="14" a="1"/>
  <c r="BZ31" i="14" a="1"/>
  <c r="CE44" i="14" a="1"/>
  <c r="BY32" i="14" a="1"/>
  <c r="CD34" i="14" a="1"/>
  <c r="BL23" i="14" a="1"/>
  <c r="CA47" i="14" a="1"/>
  <c r="BS14" i="14" a="1"/>
  <c r="BW35" i="14" a="1"/>
  <c r="CD36" i="14" a="1"/>
  <c r="CE25" i="14" a="1"/>
  <c r="CG35" i="14" a="1"/>
  <c r="CG53" i="14" a="1"/>
  <c r="BL35" i="14" a="1"/>
  <c r="BR36" i="14" a="1"/>
  <c r="BX27" i="14" a="1"/>
  <c r="BZ41" i="14" a="1"/>
  <c r="CE46" i="14" a="1"/>
  <c r="BT55" i="14" a="1"/>
  <c r="BY15" i="14" a="1"/>
  <c r="BJ55" i="14" a="1"/>
  <c r="BO29" i="14" a="1"/>
  <c r="BY34" i="14" a="1"/>
  <c r="BL7" i="14" a="1"/>
  <c r="BY46" i="14" a="1"/>
  <c r="CE41" i="14" a="1"/>
  <c r="BJ33" i="14" a="1"/>
  <c r="BN49" i="14" a="1"/>
  <c r="BI45" i="14" a="1"/>
  <c r="CE48" i="14" a="1"/>
  <c r="BN37" i="14" a="1"/>
  <c r="BS41" i="14" a="1"/>
  <c r="BJ29" i="14" a="1"/>
  <c r="BQ13" i="14" a="1"/>
  <c r="CD54" i="14" a="1"/>
  <c r="BT45" i="14" a="1"/>
  <c r="BP16" i="14" a="1"/>
  <c r="BO51" i="14" a="1"/>
  <c r="BR10" i="14" a="1"/>
  <c r="CB15" i="14" a="1"/>
  <c r="BI51" i="14" a="1"/>
  <c r="BO47" i="14" a="1"/>
  <c r="BX31" i="14" a="1"/>
  <c r="BV37" i="14" a="1"/>
  <c r="CC52" i="14" a="1"/>
  <c r="BJ32" i="14" a="1"/>
  <c r="BO17" i="14" a="1"/>
  <c r="BZ51" i="14" a="1"/>
  <c r="BT32" i="14" a="1"/>
  <c r="CA10" i="14" a="1"/>
  <c r="BJ22" i="14" a="1"/>
  <c r="BV9" i="14" a="1"/>
  <c r="BT54" i="14" a="1"/>
  <c r="BZ7" i="14" a="1"/>
  <c r="BU20" i="14" a="1"/>
  <c r="BM15" i="14" a="1"/>
  <c r="BO55" i="14" a="1"/>
  <c r="BS12" i="14" a="1"/>
  <c r="BS8" i="14" a="1"/>
  <c r="CG24" i="14" a="1"/>
  <c r="BY16" i="14" a="1"/>
  <c r="BP52" i="14" a="1"/>
  <c r="BZ44" i="14" a="1"/>
  <c r="BY29" i="14" a="1"/>
  <c r="CF9" i="14" a="1"/>
  <c r="BZ54" i="14" a="1"/>
  <c r="BW13" i="14" a="1"/>
  <c r="BI48" i="14" a="1"/>
  <c r="CB37" i="14" a="1"/>
  <c r="BM43" i="14" a="1"/>
  <c r="BP23" i="14" a="1"/>
  <c r="BU14" i="14" a="1"/>
  <c r="CD18" i="14" a="1"/>
  <c r="BU23" i="14" a="1"/>
  <c r="BS42" i="14" a="1"/>
  <c r="BM50" i="14" a="1"/>
  <c r="CC30" i="14" a="1"/>
  <c r="BT28" i="14" a="1"/>
  <c r="BZ14" i="14" a="1"/>
  <c r="BX29" i="14" a="1"/>
  <c r="BN8" i="14" a="1"/>
  <c r="BK14" i="14" a="1"/>
  <c r="BU18" i="14" a="1"/>
  <c r="CG29" i="14" a="1"/>
  <c r="BR12" i="14" a="1"/>
  <c r="CC7" i="14" a="1"/>
  <c r="BR8" i="14" a="1"/>
  <c r="BP9" i="14" a="1"/>
  <c r="BQ7" i="14" a="1"/>
  <c r="CB31" i="14" a="1"/>
  <c r="BI7" i="14" a="1"/>
  <c r="BZ49" i="14" a="1"/>
  <c r="CC22" i="14" a="1"/>
  <c r="CB47" i="14" a="1"/>
  <c r="BT21" i="14" a="1"/>
  <c r="CE17" i="14" a="1"/>
  <c r="CC48" i="14" a="1"/>
  <c r="BT44" i="14" a="1"/>
  <c r="CE47" i="14" a="1"/>
  <c r="CE16" i="14" a="1"/>
  <c r="CF47" i="14" a="1"/>
  <c r="BS23" i="14" a="1"/>
  <c r="BP25" i="14" a="1"/>
  <c r="BY30" i="14" a="1"/>
  <c r="BR55" i="14" a="1"/>
  <c r="BQ30" i="14" a="1"/>
  <c r="BY8" i="14" a="1"/>
  <c r="CG28" i="14" a="1"/>
  <c r="BU25" i="14" a="1"/>
  <c r="BI10" i="14" a="1"/>
  <c r="BQ38" i="14" a="1"/>
  <c r="CA42" i="14" a="1"/>
  <c r="BQ29" i="14" a="1"/>
  <c r="CE22" i="14" a="1"/>
  <c r="CF17" i="14" a="1"/>
  <c r="BK9" i="14" a="1"/>
  <c r="BM37" i="14" a="1"/>
  <c r="BO16" i="14" a="1"/>
  <c r="BQ26" i="14" a="1"/>
  <c r="BV8" i="14" a="1"/>
  <c r="BV20" i="14" a="1"/>
  <c r="BJ20" i="14" a="1"/>
  <c r="BY39" i="14" a="1"/>
  <c r="BX39" i="14" a="1"/>
  <c r="BX54" i="14" a="1"/>
  <c r="BP49" i="14" a="1"/>
  <c r="BI20" i="14" a="1"/>
  <c r="CA28" i="14" a="1"/>
  <c r="CE23" i="14" a="1"/>
  <c r="BJ16" i="14" a="1"/>
  <c r="BP47" i="14" a="1"/>
  <c r="CA9" i="14" a="1"/>
  <c r="BZ13" i="14" a="1"/>
  <c r="CB32" i="14" a="1"/>
  <c r="BT33" i="14" a="1"/>
  <c r="BO34" i="14" a="1"/>
  <c r="BL30" i="14" a="1"/>
  <c r="BU38" i="14" a="1"/>
  <c r="CC18" i="14" a="1"/>
  <c r="CC50" i="14" a="1"/>
  <c r="BK39" i="14" a="1"/>
  <c r="BQ33" i="14" a="1"/>
  <c r="BQ22" i="14" a="1"/>
  <c r="BS39" i="14" a="1"/>
  <c r="BU43" i="14" a="1"/>
  <c r="CD30" i="14" a="1"/>
  <c r="BZ42" i="14" a="1"/>
  <c r="CA52" i="14" a="1"/>
  <c r="BS47" i="14" a="1"/>
  <c r="BM20" i="14" a="1"/>
  <c r="BO52" i="14" a="1"/>
  <c r="BM44" i="14" a="1"/>
  <c r="BJ42" i="14" a="1"/>
  <c r="CF40" i="14" a="1"/>
  <c r="BO26" i="14" a="1"/>
  <c r="CD23" i="14" a="1"/>
  <c r="BX24" i="14" a="1"/>
  <c r="BO22" i="14" a="1"/>
  <c r="CG41" i="14" a="1"/>
  <c r="BJ46" i="14" a="1"/>
  <c r="CE10" i="14" a="1"/>
  <c r="BI52" i="14" a="1"/>
  <c r="BL47" i="14" a="1"/>
  <c r="CG39" i="14" a="1"/>
  <c r="BU24" i="14" a="1"/>
  <c r="BW9" i="14" a="1"/>
  <c r="BO21" i="14" a="1"/>
  <c r="BZ48" i="14" a="1"/>
  <c r="BU47" i="14" a="1"/>
  <c r="CE14" i="14" a="1"/>
  <c r="CD11" i="14" a="1"/>
  <c r="CB40" i="14" a="1"/>
  <c r="BK11" i="14" a="1"/>
  <c r="CD41" i="14" a="1"/>
  <c r="BT22" i="14" a="1"/>
  <c r="BV23" i="14" a="1"/>
  <c r="BU17" i="14" a="1"/>
  <c r="BZ34" i="14" a="1"/>
  <c r="BP38" i="14" a="1"/>
  <c r="BT20" i="14" a="1"/>
  <c r="BX7" i="14" a="1"/>
  <c r="BN53" i="14" a="1"/>
  <c r="BP41" i="14" a="1"/>
  <c r="CF32" i="14" a="1"/>
  <c r="CA43" i="14" a="1"/>
  <c r="BL33" i="14" a="1"/>
  <c r="CG54" i="14" a="1"/>
  <c r="BR34" i="14" a="1"/>
  <c r="BS46" i="14" a="1"/>
  <c r="CA50" i="14" a="1"/>
  <c r="BI33" i="14" a="1"/>
  <c r="BN55" i="14" a="1"/>
  <c r="BK51" i="14" a="1"/>
  <c r="CA53" i="14" a="1"/>
  <c r="CG22" i="14" a="1"/>
  <c r="BP55" i="14" a="1"/>
  <c r="BL46" i="14" a="1"/>
  <c r="BP39" i="14" a="1"/>
  <c r="BI44" i="14" a="1"/>
  <c r="CB10" i="14" a="1"/>
  <c r="BZ26" i="14" a="1"/>
  <c r="BQ16" i="14" a="1"/>
  <c r="BM18" i="14" a="1"/>
  <c r="BV31" i="14" a="1"/>
  <c r="BK49" i="14" a="1"/>
  <c r="CB26" i="14" a="1"/>
  <c r="BW38" i="14" a="1"/>
  <c r="BZ15" i="14" a="1"/>
  <c r="CF24" i="14" a="1"/>
  <c r="BS25" i="14" a="1"/>
  <c r="BJ7" i="14" a="1"/>
  <c r="BR44" i="14" a="1"/>
  <c r="BL40" i="14" a="1"/>
  <c r="BV51" i="14" a="1"/>
  <c r="CA44" i="14" a="1"/>
  <c r="BY53" i="14" a="1"/>
  <c r="BR46" i="14" a="1"/>
  <c r="BX13" i="14" a="1"/>
  <c r="BZ29" i="14" a="1"/>
  <c r="BX49" i="14" a="1"/>
  <c r="CE11" i="14" a="1"/>
  <c r="BR13" i="14" a="1"/>
  <c r="BV42" i="14" a="1"/>
  <c r="BY14" i="14" a="1"/>
  <c r="BN13" i="14" a="1"/>
  <c r="BT41" i="14" a="1"/>
  <c r="CB24" i="14" a="1"/>
  <c r="BL55" i="14" a="1"/>
  <c r="BY22" i="14" a="1"/>
  <c r="BT39" i="14" a="1"/>
  <c r="CG32" i="14" a="1"/>
  <c r="BN23" i="14" a="1"/>
  <c r="BV50" i="14" a="1"/>
  <c r="CE55" i="14" a="1"/>
  <c r="BY7" i="14" a="1"/>
  <c r="BU26" i="14" a="1"/>
  <c r="BK54" i="14" a="1"/>
  <c r="BT15" i="14" a="1"/>
  <c r="BJ10" i="14" a="1"/>
  <c r="CG50" i="14" a="1"/>
  <c r="BS6" i="14" a="1"/>
  <c r="CC6" i="14" a="1"/>
  <c r="BT17" i="14" a="1"/>
  <c r="BM40" i="14" a="1"/>
  <c r="BQ41" i="14" a="1"/>
  <c r="BL31" i="14" a="1"/>
  <c r="CG30" i="14" a="1"/>
  <c r="BS40" i="14" a="1"/>
  <c r="BL36" i="14" a="1"/>
  <c r="BO25" i="14" a="1"/>
  <c r="BZ10" i="14" a="1"/>
  <c r="BZ32" i="14" a="1"/>
  <c r="BN39" i="14" a="1"/>
  <c r="BZ53" i="14" a="1"/>
  <c r="BJ35" i="14" a="1"/>
  <c r="CB20" i="14" a="1"/>
  <c r="CG18" i="14" a="1"/>
  <c r="BJ43" i="14" a="1"/>
  <c r="CF31" i="14" a="1"/>
  <c r="BM42" i="14" a="1"/>
  <c r="BI26" i="14" a="1"/>
  <c r="BW17" i="14" a="1"/>
  <c r="CA7" i="14" a="1"/>
  <c r="CF49" i="14" a="1"/>
  <c r="BQ36" i="14" a="1"/>
  <c r="BW20" i="14" a="1"/>
  <c r="CB14" i="14" a="1"/>
  <c r="BX16" i="14" a="1"/>
  <c r="BY12" i="14" a="1"/>
  <c r="BQ50" i="14" a="1"/>
  <c r="BN29" i="14" a="1"/>
  <c r="BO46" i="14" a="1"/>
  <c r="BV27" i="14" a="1"/>
  <c r="BV45" i="14" a="1"/>
  <c r="BJ21" i="14" a="1"/>
  <c r="BN12" i="14" a="1"/>
  <c r="BL22" i="14" a="1"/>
  <c r="BJ8" i="14" a="1"/>
  <c r="BN40" i="14" a="1"/>
  <c r="BK32" i="14" a="1"/>
  <c r="CB38" i="14" a="1"/>
  <c r="BY49" i="14" a="1"/>
  <c r="BQ47" i="14" a="1"/>
  <c r="BI15" i="14" a="1"/>
  <c r="CB8" i="14" a="1"/>
  <c r="BY41" i="14" a="1"/>
  <c r="CC35" i="14" a="1"/>
  <c r="CC14" i="14" a="1"/>
  <c r="CE43" i="14" a="1"/>
  <c r="BO36" i="14" a="1"/>
  <c r="CA8" i="14" a="1"/>
  <c r="BW54" i="14" a="1"/>
  <c r="BL12" i="14" a="1"/>
  <c r="BS34" i="14" a="1"/>
  <c r="BP14" i="14" a="1"/>
  <c r="CA45" i="14" a="1"/>
  <c r="BP10" i="14" a="1"/>
  <c r="BP26" i="14" a="1"/>
  <c r="BU32" i="14" a="1"/>
  <c r="BW55" i="14" a="1"/>
  <c r="BK53" i="14" a="1"/>
  <c r="CA31" i="14" a="1"/>
  <c r="BV43" i="14" a="1"/>
  <c r="BK52" i="14" a="1"/>
  <c r="BK17" i="14" a="1"/>
  <c r="BM11" i="14" a="1"/>
  <c r="CC36" i="14" a="1"/>
  <c r="CF16" i="14" a="1"/>
  <c r="BN30" i="14" a="1"/>
  <c r="BN17" i="14" a="1"/>
  <c r="BO8" i="14" a="1"/>
  <c r="CC39" i="14" a="1"/>
  <c r="BX6" i="14" a="1"/>
  <c r="BI34" i="14" a="1"/>
  <c r="BM34" i="14" a="1"/>
  <c r="BI32" i="14" a="1"/>
  <c r="BR45" i="14" a="1"/>
  <c r="CA21" i="14" a="1"/>
  <c r="BT25" i="14" a="1"/>
  <c r="BO13" i="14" a="1"/>
  <c r="BS54" i="14" a="1"/>
  <c r="BT29" i="14" a="1"/>
  <c r="BX20" i="14" a="1"/>
  <c r="BT7" i="14" a="1"/>
  <c r="BN41" i="14" a="1"/>
  <c r="BX33" i="14" a="1"/>
  <c r="BL15" i="14" a="1"/>
  <c r="BU29" i="14" a="1"/>
  <c r="CF27" i="14" a="1"/>
  <c r="BM29" i="14" a="1"/>
  <c r="BP44" i="14" a="1"/>
  <c r="CG6" i="14" a="1"/>
  <c r="BL29" i="14" a="1"/>
  <c r="BO43" i="14" a="1"/>
  <c r="BO40" i="14" a="1"/>
  <c r="CD25" i="14" a="1"/>
  <c r="BN10" i="14" a="1"/>
  <c r="BQ48" i="14" a="1"/>
  <c r="BV22" i="14" a="1"/>
  <c r="BS35" i="14" a="1"/>
  <c r="BQ49" i="14" a="1"/>
  <c r="BX40" i="14" a="1"/>
  <c r="CD14" i="14" a="1"/>
  <c r="BK33" i="14" a="1"/>
  <c r="BU22" i="14" a="1"/>
  <c r="BP17" i="14" a="1"/>
  <c r="CG49" i="14" a="1"/>
  <c r="CD45" i="14" a="1"/>
  <c r="BO24" i="14" a="1"/>
  <c r="BM33" i="14" a="1"/>
  <c r="CA49" i="14" a="1"/>
  <c r="CB51" i="14" a="1"/>
  <c r="BV34" i="14" a="1"/>
  <c r="BT6" i="14" a="1"/>
  <c r="BT42" i="14" a="1"/>
  <c r="BO38" i="14" a="1"/>
  <c r="BX32" i="14" a="1"/>
  <c r="CF14" i="14" a="1"/>
  <c r="BV17" i="14" a="1"/>
  <c r="CE39" i="14" a="1"/>
  <c r="CD20" i="14" a="1"/>
  <c r="BU21" i="14" a="1"/>
  <c r="BT34" i="14" a="1"/>
  <c r="CF13" i="14" a="1"/>
  <c r="CC10" i="14" a="1"/>
  <c r="BW12" i="14" a="1"/>
  <c r="BT30" i="14" a="1"/>
  <c r="BO54" i="14" a="1"/>
  <c r="CC13" i="14" a="1"/>
  <c r="CC28" i="14" a="1"/>
  <c r="BP13" i="14" a="1"/>
  <c r="BQ34" i="14" a="1"/>
  <c r="BO10" i="14" a="1"/>
  <c r="BX44" i="14" a="1"/>
  <c r="CG13" i="14" a="1"/>
  <c r="BW31" i="14" a="1"/>
  <c r="BL26" i="14" a="1"/>
  <c r="BM49" i="14" a="1"/>
  <c r="CB21" i="14" a="1"/>
  <c r="BM31" i="14" a="1"/>
  <c r="BW39" i="14" a="1"/>
  <c r="BW42" i="14" a="1"/>
  <c r="BW10" i="14" a="1"/>
  <c r="CC38" i="14" a="1"/>
  <c r="BP11" i="14" a="1"/>
  <c r="BU6" i="14" a="1"/>
  <c r="BR32" i="14" a="1"/>
  <c r="BU50" i="14" a="1"/>
  <c r="BX34" i="14" a="1"/>
  <c r="BZ38" i="14" a="1"/>
  <c r="BI27" i="14" a="1"/>
  <c r="CG11" i="14" a="1"/>
  <c r="BY10" i="14" a="1"/>
  <c r="BY40" i="14" a="1"/>
  <c r="CF35" i="14" a="1"/>
  <c r="BR47" i="14" a="1"/>
  <c r="BU12" i="14" a="1"/>
  <c r="BN31" i="14" a="1"/>
  <c r="CA40" i="14" a="1"/>
  <c r="BI36" i="14" a="1"/>
  <c r="BV38" i="14" a="1"/>
  <c r="BJ34" i="14" a="1"/>
  <c r="BL52" i="14" a="1"/>
  <c r="BI16" i="14" a="1"/>
  <c r="BY48" i="14" a="1"/>
  <c r="BI8" i="14" a="1"/>
  <c r="BV44" i="14" a="1"/>
  <c r="BK25" i="14" a="1"/>
  <c r="BV40" i="14" a="1"/>
  <c r="CE34" i="14" a="1"/>
  <c r="CC42" i="14" a="1"/>
  <c r="BU45" i="14" a="1"/>
  <c r="CD10" i="14" a="1"/>
  <c r="BV10" i="14" a="1"/>
  <c r="CF12" i="14" a="1"/>
  <c r="BP15" i="14" a="1"/>
  <c r="CG33" i="14" a="1"/>
  <c r="BW23" i="14" a="1"/>
  <c r="CG31" i="14" a="1"/>
  <c r="BV25" i="14" a="1"/>
  <c r="BR29" i="14" a="1"/>
  <c r="BU33" i="14" a="1"/>
  <c r="BV11" i="14" a="1"/>
  <c r="BL51" i="14" a="1"/>
  <c r="CB7" i="14" a="1"/>
  <c r="BW52" i="14" a="1"/>
  <c r="BX51" i="14" a="1"/>
  <c r="BK16" i="14" a="1"/>
  <c r="BW45" i="14" a="1"/>
  <c r="BI24" i="14" a="1"/>
  <c r="BR22" i="14" a="1"/>
  <c r="BI39" i="14" a="1"/>
  <c r="CG44" i="14" a="1"/>
  <c r="BJ49" i="14" a="1"/>
  <c r="BQ32" i="14" a="1"/>
  <c r="BM46" i="14" a="1"/>
  <c r="BJ44" i="14" a="1"/>
  <c r="BU39" i="14" a="1"/>
  <c r="CA41" i="14" a="1"/>
  <c r="BQ46" i="14" a="1"/>
  <c r="BM26" i="14" a="1"/>
  <c r="BT31" i="14" a="1"/>
  <c r="CE52" i="14" a="1"/>
  <c r="BM14" i="14" a="1"/>
  <c r="BU51" i="14" a="1"/>
  <c r="BU53" i="14" a="1"/>
  <c r="BO11" i="14" a="1"/>
  <c r="BO45" i="14" a="1"/>
  <c r="BR50" i="14" a="1"/>
  <c r="BO39" i="14" a="1"/>
  <c r="BY52" i="14" a="1"/>
  <c r="BX8" i="14" a="1"/>
  <c r="BS33" i="14" a="1"/>
  <c r="BL17" i="14" a="1"/>
  <c r="CE45" i="14" a="1"/>
  <c r="BR18" i="14" a="1"/>
  <c r="BR31" i="14" a="1"/>
  <c r="BS26" i="14" a="1"/>
  <c r="CB27" i="14" a="1"/>
  <c r="BY18" i="14" a="1"/>
  <c r="BX14" i="14" a="1"/>
  <c r="BW15" i="14" a="1"/>
  <c r="BV48" i="14" a="1"/>
  <c r="BK47" i="14" a="1"/>
  <c r="BZ45" i="14" a="1"/>
  <c r="BZ24" i="14" a="1"/>
  <c r="CF39" i="14" a="1"/>
  <c r="BJ36" i="14" a="1"/>
  <c r="BX21" i="14" a="1"/>
  <c r="BQ43" i="14" a="1"/>
  <c r="BJ41" i="14" a="1"/>
  <c r="CB50" i="14" a="1"/>
  <c r="BM13" i="14" a="1"/>
  <c r="BM52" i="14" a="1"/>
  <c r="BI49" i="14" a="1"/>
  <c r="CE20" i="14" a="1"/>
  <c r="BT49" i="14" a="1"/>
  <c r="CB39" i="14" a="1"/>
  <c r="CE50" i="14" a="1"/>
  <c r="BV28" i="14" a="1"/>
  <c r="CB29" i="14" a="1"/>
  <c r="BL53" i="14" a="1"/>
  <c r="CE42" i="14" a="1"/>
  <c r="CF11" i="14" a="1"/>
  <c r="BY11" i="14" a="1"/>
  <c r="BV18" i="14" a="1"/>
  <c r="BM17" i="14" a="1"/>
  <c r="BO49" i="14" a="1"/>
  <c r="BQ31" i="14" a="1"/>
  <c r="BR42" i="14" a="1"/>
  <c r="BS48" i="14" a="1"/>
  <c r="BS20" i="14" a="1"/>
  <c r="CC37" i="14" a="1"/>
  <c r="CE9" i="14" a="1"/>
  <c r="BJ9" i="14" a="1"/>
  <c r="BT12" i="14" a="1"/>
  <c r="CG23" i="14" a="1"/>
  <c r="BL10" i="14" a="1"/>
  <c r="BU35" i="14" a="1"/>
  <c r="BL24" i="14" a="1"/>
  <c r="BN45" i="14" a="1"/>
  <c r="BV46" i="14" a="1"/>
  <c r="BN28" i="14" a="1"/>
  <c r="CG37" i="14" a="1"/>
  <c r="CC25" i="14" a="1"/>
  <c r="BM9" i="14" a="1"/>
  <c r="CE53" i="14" a="1"/>
  <c r="CB9" i="14" a="1"/>
  <c r="CF42" i="14" a="1"/>
  <c r="BM48" i="14" a="1"/>
  <c r="CE18" i="14" a="1"/>
  <c r="BQ6" i="14" a="1"/>
  <c r="BI18" i="14" a="1"/>
  <c r="CA27" i="14" a="1"/>
  <c r="BY38" i="14" a="1"/>
  <c r="CG17" i="14" a="1"/>
  <c r="BO12" i="14" a="1"/>
  <c r="BX37" i="14" a="1"/>
  <c r="BM25" i="14" a="1"/>
  <c r="BU46" i="14" a="1"/>
  <c r="CF20" i="14" a="1"/>
  <c r="BU37" i="14" a="1"/>
  <c r="BP54" i="14" a="1"/>
  <c r="CC40" i="14" a="1"/>
  <c r="BJ30" i="14" a="1"/>
  <c r="CE30" i="14" a="1"/>
  <c r="CD13" i="14" a="1"/>
  <c r="BZ37" i="14" a="1"/>
  <c r="BO28" i="14" a="1"/>
  <c r="BW25" i="14" a="1"/>
  <c r="BY23" i="14" a="1"/>
  <c r="BX11" i="14" a="1"/>
  <c r="BQ44" i="14" a="1"/>
  <c r="CG7" i="14" a="1"/>
  <c r="BM47" i="14" a="1"/>
  <c r="CB44" i="14" a="1"/>
  <c r="BI41" i="14" a="1"/>
  <c r="BP42" i="14" a="1"/>
  <c r="CC26" i="14" a="1"/>
  <c r="BM41" i="14" a="1"/>
  <c r="BU31" i="14" a="1"/>
  <c r="CE12" i="14" a="1"/>
  <c r="BM23" i="14" a="1"/>
  <c r="CC55" i="14" a="1"/>
  <c r="BQ53" i="14" a="1"/>
  <c r="BR23" i="14" a="1"/>
  <c r="BO31" i="14" a="1"/>
  <c r="BR39" i="14" a="1"/>
  <c r="BT18" i="14" a="1"/>
  <c r="CH5" i="14" a="1"/>
  <c r="CD16" i="14" a="1"/>
  <c r="CG40" i="14" a="1"/>
  <c r="BW7" i="14" a="1"/>
  <c r="BZ52" i="14" a="1"/>
  <c r="BL27" i="14" a="1"/>
  <c r="CD12" i="14" a="1"/>
  <c r="BM35" i="14" a="1"/>
  <c r="BZ30" i="14" a="1"/>
  <c r="CG20" i="14" a="1"/>
  <c r="BX18" i="14" a="1"/>
  <c r="BN18" i="14" a="1"/>
  <c r="BK36" i="14" a="1"/>
  <c r="CA13" i="14" a="1"/>
  <c r="BL25" i="14" a="1"/>
  <c r="CE29" i="14" a="1"/>
  <c r="BU41" i="14" a="1"/>
  <c r="BP35" i="14" a="1"/>
  <c r="BP20" i="14" a="1"/>
  <c r="BQ54" i="14" a="1"/>
  <c r="BV36" i="14" a="1"/>
  <c r="BL9" i="14" a="1"/>
  <c r="BW41" i="14" a="1"/>
  <c r="BR38" i="14" a="1"/>
  <c r="BX52" i="14" a="1"/>
  <c r="BQ39" i="14" a="1"/>
  <c r="CB17" i="14" a="1"/>
  <c r="CG48" i="14" a="1"/>
  <c r="BS44" i="14" a="1"/>
  <c r="CA33" i="14" a="1"/>
  <c r="BX47" i="14" a="1"/>
  <c r="BK44" i="14" a="1"/>
  <c r="CC23" i="14" a="1"/>
  <c r="CD26" i="14" a="1"/>
  <c r="BW32" i="14" a="1"/>
  <c r="CA46" i="14" a="1"/>
  <c r="CD28" i="14" a="1"/>
  <c r="CG36" i="14" a="1"/>
  <c r="BR33" i="14" a="1"/>
  <c r="BW26" i="14" a="1"/>
  <c r="BI12" i="14" a="1"/>
  <c r="BW18" i="14" a="1"/>
  <c r="BQ45" i="14" a="1"/>
  <c r="CD33" i="14" a="1"/>
  <c r="BH19" i="14" a="1"/>
  <c r="BY27" i="14" a="1"/>
  <c r="BN14" i="14" a="1"/>
  <c r="BX55" i="14" a="1"/>
  <c r="BL32" i="14" a="1"/>
  <c r="CC45" i="14" a="1"/>
  <c r="BW28" i="14" a="1"/>
  <c r="BL43" i="14" a="1"/>
  <c r="BP8" i="14" a="1"/>
  <c r="CD6" i="14" a="1"/>
  <c r="CF43" i="14" a="1"/>
  <c r="CD15" i="14" a="1"/>
  <c r="BZ18" i="14" a="1"/>
  <c r="CC51" i="14" a="1"/>
  <c r="BN54" i="14" a="1"/>
  <c r="BR48" i="14" a="1"/>
  <c r="BW37" i="14" a="1"/>
  <c r="BM32" i="14" a="1"/>
  <c r="BK37" i="14" a="1"/>
  <c r="CF29" i="14" a="1"/>
  <c r="CF22" i="14" a="1"/>
  <c r="BX17" i="14" a="1"/>
  <c r="BM38" i="14" a="1"/>
  <c r="BP37" i="14" a="1"/>
  <c r="CB12" i="14" a="1"/>
  <c r="CA18" i="14" a="1"/>
  <c r="BQ9" i="14" a="1"/>
  <c r="BY26" i="14" a="1"/>
  <c r="CB46" i="14" a="1"/>
  <c r="BN42" i="14" a="1"/>
  <c r="BW48" i="14" a="1"/>
  <c r="BK23" i="14" a="1"/>
  <c r="CD24" i="14" a="1"/>
  <c r="BU28" i="14" a="1"/>
  <c r="BL11" i="14" a="1"/>
  <c r="CB48" i="14" a="1"/>
  <c r="BT36" i="14" a="1"/>
  <c r="CF50" i="14" a="1"/>
  <c r="CG46" i="14" a="1"/>
  <c r="CG43" i="14" a="1"/>
  <c r="BN47" i="14" a="1"/>
  <c r="BY35" i="14" a="1"/>
  <c r="CB45" i="14" a="1"/>
  <c r="CC43" i="14" a="1"/>
  <c r="CB33" i="14" a="1"/>
  <c r="BN36" i="14" a="1"/>
  <c r="BS50" i="14" a="1"/>
  <c r="CD49" i="14" a="1"/>
  <c r="BW29" i="14" a="1"/>
  <c r="CF51" i="14" a="1"/>
  <c r="BW34" i="14" a="1"/>
  <c r="BL18" i="14" a="1"/>
  <c r="BV30" i="14" a="1"/>
  <c r="CC31" i="14" a="1"/>
  <c r="BP21" i="14" a="1"/>
  <c r="CA6" i="14" a="1"/>
  <c r="BP30" i="14" a="1"/>
  <c r="BO7" i="14" a="1"/>
  <c r="CG12" i="14" a="1"/>
  <c r="BW22" i="14" a="1"/>
  <c r="BN11" i="14" a="1"/>
  <c r="BS18" i="14" a="1"/>
  <c r="CA24" i="14" a="1"/>
  <c r="BI6" i="14" a="1"/>
  <c r="CE51" i="14" a="1"/>
  <c r="BO30" i="14" a="1"/>
  <c r="BP43" i="14" a="1"/>
  <c r="BI29" i="14" a="1"/>
  <c r="CB11" i="14" a="1"/>
  <c r="BQ21" i="14" a="1"/>
  <c r="BV49" i="14" a="1"/>
  <c r="BK7" i="14" a="1"/>
  <c r="CE37" i="14" a="1"/>
  <c r="BJ6" i="14" a="1"/>
  <c r="BS24" i="14" a="1"/>
  <c r="BU30" i="14" a="1"/>
  <c r="BW43" i="14" a="1"/>
  <c r="BN38" i="14" a="1"/>
  <c r="CA55" i="14" a="1"/>
  <c r="BI53" i="14" a="1"/>
  <c r="BI40" i="14" a="1"/>
  <c r="BP51" i="14" a="1"/>
  <c r="BT24" i="14" a="1"/>
  <c r="BT47" i="14" a="1"/>
  <c r="BV16" i="14" a="1"/>
  <c r="CC32" i="14" a="1"/>
  <c r="BN51" i="14" a="1"/>
  <c r="CF48" i="14" a="1"/>
  <c r="BT43" i="14" a="1"/>
  <c r="CG55" i="14" a="1"/>
  <c r="BV29" i="14" a="1"/>
  <c r="BR21" i="14" a="1"/>
  <c r="BJ45" i="14" a="1"/>
  <c r="BW44" i="14" a="1"/>
  <c r="BW27" i="14" a="1"/>
  <c r="BM36" i="14" a="1"/>
  <c r="BZ12" i="14" a="1"/>
  <c r="BW33" i="14" a="1"/>
  <c r="CC9" i="14" a="1"/>
  <c r="BZ36" i="14" a="1"/>
  <c r="BJ53" i="14" a="1"/>
  <c r="BO14" i="14" a="1"/>
  <c r="BS27" i="14" a="1"/>
  <c r="BR16" i="14" a="1"/>
  <c r="CE32" i="14" a="1"/>
  <c r="BW49" i="14" a="1"/>
  <c r="BL21" i="14" a="1"/>
  <c r="CA36" i="14" a="1"/>
  <c r="BY50" i="14" a="1"/>
  <c r="CF54" i="14" a="1"/>
  <c r="BW30" i="14" a="1"/>
  <c r="BR11" i="14" a="1"/>
  <c r="BY47" i="14" a="1"/>
  <c r="BZ27" i="14" a="1"/>
  <c r="CG42" i="14" a="1"/>
  <c r="CD21" i="14" a="1"/>
  <c r="BZ6" i="14" a="1"/>
  <c r="BI23" i="14" a="1"/>
  <c r="CB42" i="14" a="1"/>
  <c r="BR43" i="14" a="1"/>
  <c r="BY20" i="14" a="1"/>
  <c r="BN46" i="14" a="1"/>
  <c r="BS51" i="14" a="1"/>
  <c r="CC44" i="14" a="1"/>
  <c r="BU34" i="14" a="1"/>
  <c r="CF15" i="14" a="1"/>
  <c r="BT27" i="14" a="1"/>
  <c r="BN48" i="14" a="1"/>
  <c r="BJ51" i="14" a="1"/>
  <c r="BY55" i="14" a="1"/>
  <c r="BL39" i="14" a="1"/>
  <c r="BI17" i="14" a="1"/>
  <c r="BJ54" i="14" a="1"/>
  <c r="BO48" i="14" a="1"/>
  <c r="CF25" i="14" a="1"/>
  <c r="BJ11" i="14" a="1"/>
  <c r="BK41" i="14" a="1"/>
  <c r="CB28" i="14" a="1"/>
  <c r="BS37" i="14" a="1"/>
  <c r="CA37" i="14" a="1"/>
  <c r="BI11" i="14" a="1"/>
  <c r="BS15" i="14" a="1"/>
  <c r="BL50" i="14" a="1"/>
  <c r="BK12" i="14" a="1"/>
  <c r="CE54" i="14" a="1"/>
  <c r="CF45" i="14" a="1"/>
  <c r="BU40" i="14" a="1"/>
  <c r="BO35" i="14" a="1"/>
  <c r="BK15" i="14" a="1"/>
  <c r="CC47" i="14" a="1"/>
  <c r="CE28" i="14" a="1"/>
  <c r="BM45" i="14" a="1"/>
  <c r="BP48" i="14" a="1"/>
  <c r="CB49" i="14" a="1"/>
  <c r="CD55" i="14" a="1"/>
  <c r="BZ40" i="14" a="1"/>
  <c r="BU54" i="14" a="1"/>
  <c r="BP18" i="14" a="1"/>
  <c r="BP29" i="14" a="1"/>
  <c r="CG26" i="14" a="1"/>
  <c r="BX22" i="14" a="1"/>
  <c r="BT53" i="14" a="1"/>
  <c r="CG14" i="14" a="1"/>
  <c r="BO50" i="14" a="1"/>
  <c r="BZ43" i="14" a="1"/>
  <c r="BK55" i="14" a="1"/>
  <c r="BS13" i="14" a="1"/>
  <c r="BN25" i="14" a="1"/>
  <c r="BY51" i="14" a="1"/>
  <c r="BS49" i="14" a="1"/>
  <c r="CB30" i="14" a="1"/>
  <c r="BZ50" i="14" a="1"/>
  <c r="BT11" i="14" a="1"/>
  <c r="CF52" i="14" a="1"/>
  <c r="BM55" i="14" a="1"/>
  <c r="CE13" i="14" a="1"/>
  <c r="BT10" i="14" a="1"/>
  <c r="BR35" i="14" a="1"/>
  <c r="BN26" i="14" a="1"/>
  <c r="CF28" i="14" a="1"/>
  <c r="CF41" i="14" a="1"/>
  <c r="BU8" i="14" a="1"/>
  <c r="BS55" i="14" a="1"/>
  <c r="BQ12" i="14" a="1"/>
  <c r="BQ20" i="14" a="1"/>
  <c r="BK24" i="14" a="1"/>
  <c r="BV21" i="14" a="1"/>
  <c r="CD7" i="14" a="1"/>
  <c r="BK43" i="14" a="1"/>
  <c r="BQ23" i="14" a="1"/>
  <c r="BN52" i="14" a="1"/>
  <c r="BU15" i="14" a="1"/>
  <c r="BK22" i="14" a="1"/>
  <c r="BJ14" i="14" a="1"/>
  <c r="BM16" i="14" a="1"/>
  <c r="BI47" i="14" a="1"/>
  <c r="CF21" i="14" a="1"/>
  <c r="BV53" i="14" a="1"/>
  <c r="CD53" i="14" a="1"/>
  <c r="CF8" i="14" a="1"/>
  <c r="CC34" i="14" a="1"/>
  <c r="CC54" i="14" a="1"/>
  <c r="BZ35" i="14" a="1"/>
  <c r="BT38" i="14" a="1"/>
  <c r="BU11" i="14" a="1"/>
  <c r="BX28" i="14" a="1"/>
  <c r="BI42" i="14" a="1"/>
  <c r="BJ25" i="14" a="1"/>
  <c r="BJ39" i="14" a="1"/>
  <c r="CA22" i="14" a="1"/>
  <c r="BL20" i="14" a="1"/>
  <c r="BN44" i="14" a="1"/>
  <c r="CG9" i="14" a="1"/>
  <c r="BJ13" i="14" a="1"/>
  <c r="BW14" i="14" a="1"/>
  <c r="CA39" i="14" a="1"/>
  <c r="BZ33" i="14" a="1"/>
  <c r="BV47" i="14" a="1"/>
  <c r="BP36" i="14" a="1"/>
  <c r="BP33" i="14" a="1"/>
  <c r="BN7" i="14" a="1"/>
  <c r="BT46" i="14" a="1"/>
  <c r="BO20" i="14" a="1"/>
  <c r="BL49" i="14" a="1"/>
  <c r="CG10" i="14" a="1"/>
  <c r="BU49" i="14" a="1"/>
  <c r="CB53" i="14" a="1"/>
  <c r="BZ46" i="14" a="1"/>
  <c r="CA17" i="14" a="1"/>
  <c r="BU52" i="14" a="1"/>
  <c r="BR9" i="14" a="1"/>
  <c r="BU16" i="14" a="1"/>
  <c r="BP50" i="14" a="1"/>
  <c r="BJ31" i="14" a="1"/>
  <c r="BY43" i="14" a="1"/>
  <c r="BS22" i="14" a="1"/>
  <c r="BR53" i="14" a="1"/>
  <c r="BW8" i="14" a="1"/>
  <c r="BP32" i="14" a="1"/>
  <c r="BP7" i="14" a="1"/>
  <c r="BX30" i="14" a="1"/>
  <c r="BQ10" i="14" a="1"/>
  <c r="BV12" i="14" a="1"/>
  <c r="BO41" i="14" a="1"/>
  <c r="CD17" i="14" a="1"/>
  <c r="BK35" i="14" a="1"/>
  <c r="BS11" i="14" a="1"/>
  <c r="BU36" i="14" a="1"/>
  <c r="CE21" i="14" a="1"/>
  <c r="CD39" i="14" a="1"/>
  <c r="BM6" i="14" a="1"/>
  <c r="BY37" i="14" a="1"/>
  <c r="BK28" i="14" a="1"/>
  <c r="BL41" i="14" a="1"/>
  <c r="CB16" i="14" a="1"/>
  <c r="CG8" i="14" a="1"/>
  <c r="BI55" i="14" a="1"/>
  <c r="BK48" i="14" a="1"/>
  <c r="BQ55" i="14" a="1"/>
  <c r="BZ16" i="14" a="1"/>
  <c r="CF44" i="14" a="1"/>
  <c r="CD47" i="14" a="1"/>
  <c r="BI38" i="14" a="1"/>
  <c r="CA26" i="14" a="1"/>
  <c r="CG51" i="14" a="1"/>
  <c r="BQ18" i="14" a="1"/>
  <c r="BK27" i="14" a="1"/>
  <c r="BJ50" i="14" a="1"/>
  <c r="BN21" i="14" a="1"/>
  <c r="CA11" i="14" a="1"/>
  <c r="CB22" i="14" a="1"/>
  <c r="CB13" i="14" a="1"/>
  <c r="CE31" i="14" a="1"/>
  <c r="CC53" i="14" a="1"/>
  <c r="BR52" i="14" a="1"/>
  <c r="CG34" i="14" a="1"/>
  <c r="BQ24" i="14" a="1"/>
  <c r="BY42" i="14" a="1"/>
  <c r="BM24" i="14" a="1"/>
  <c r="CB55" i="14" a="1"/>
  <c r="BP28" i="14" a="1"/>
  <c r="BX43" i="14" a="1"/>
  <c r="BY44" i="14" a="1"/>
  <c r="BZ28" i="14" a="1"/>
  <c r="CE40" i="14" a="1"/>
  <c r="BM7" i="14" a="1"/>
  <c r="BK50" i="14" a="1"/>
  <c r="BM21" i="14" a="1"/>
  <c r="CD48" i="14" a="1"/>
  <c r="CA34" i="14" a="1"/>
  <c r="BL8" i="14" a="1"/>
  <c r="BX41" i="14" a="1"/>
  <c r="BX25" i="14" a="1"/>
  <c r="CF18" i="14" a="1"/>
  <c r="CD37" i="14" a="1"/>
  <c r="BT40" i="14" a="1"/>
  <c r="CD50" i="14" a="1"/>
  <c r="BO15" i="14" a="1"/>
  <c r="BN15" i="14" a="1"/>
  <c r="BZ17" i="14" a="1"/>
  <c r="BS53" i="14" a="1"/>
  <c r="BI30" i="14" a="1"/>
  <c r="BN6" i="14" a="1"/>
  <c r="BK31" i="14" a="1"/>
  <c r="BQ28" i="14" a="1"/>
  <c r="BL14" i="14" a="1"/>
  <c r="BS36" i="14" a="1"/>
  <c r="CB41" i="14" a="1"/>
  <c r="BI50" i="14" a="1"/>
  <c r="CF37" i="14" a="1"/>
  <c r="CA16" i="14" a="1"/>
  <c r="BO9" i="14" a="1"/>
  <c r="BR20" i="14" a="1"/>
  <c r="BT50" i="14" a="1"/>
  <c r="CE26" i="14" a="1"/>
  <c r="CE26" i="14" l="1"/>
  <c r="BT50" i="14"/>
  <c r="BR20" i="14"/>
  <c r="BO9" i="14"/>
  <c r="CA16" i="14"/>
  <c r="CF37" i="14"/>
  <c r="BI50" i="14"/>
  <c r="CB41" i="14"/>
  <c r="BS36" i="14"/>
  <c r="BL14" i="14"/>
  <c r="BQ28" i="14"/>
  <c r="BK31" i="14"/>
  <c r="BN6" i="14"/>
  <c r="BI30" i="14"/>
  <c r="BS53" i="14"/>
  <c r="BZ17" i="14"/>
  <c r="BN15" i="14"/>
  <c r="BO15" i="14"/>
  <c r="CD50" i="14"/>
  <c r="BT40" i="14"/>
  <c r="CD37" i="14"/>
  <c r="CF18" i="14"/>
  <c r="BX25" i="14"/>
  <c r="BX41" i="14"/>
  <c r="BL8" i="14"/>
  <c r="CA34" i="14"/>
  <c r="CD48" i="14"/>
  <c r="BM21" i="14"/>
  <c r="BK50" i="14"/>
  <c r="BM7" i="14"/>
  <c r="CE40" i="14"/>
  <c r="BZ28" i="14"/>
  <c r="BY44" i="14"/>
  <c r="BX43" i="14"/>
  <c r="BP28" i="14"/>
  <c r="CB55" i="14"/>
  <c r="BM24" i="14"/>
  <c r="BY42" i="14"/>
  <c r="BQ24" i="14"/>
  <c r="CG34" i="14"/>
  <c r="BR52" i="14"/>
  <c r="CC53" i="14"/>
  <c r="CE31" i="14"/>
  <c r="CB13" i="14"/>
  <c r="CB22" i="14"/>
  <c r="CA11" i="14"/>
  <c r="BN21" i="14"/>
  <c r="BJ50" i="14"/>
  <c r="BK27" i="14"/>
  <c r="BQ18" i="14"/>
  <c r="CG51" i="14"/>
  <c r="CA26" i="14"/>
  <c r="BI38" i="14"/>
  <c r="CD47" i="14"/>
  <c r="CF44" i="14"/>
  <c r="BZ16" i="14"/>
  <c r="BQ55" i="14"/>
  <c r="BK48" i="14"/>
  <c r="BI55" i="14"/>
  <c r="CG8" i="14"/>
  <c r="CB16" i="14"/>
  <c r="BL41" i="14"/>
  <c r="BK28" i="14"/>
  <c r="BY37" i="14"/>
  <c r="BM6" i="14"/>
  <c r="CD39" i="14"/>
  <c r="CE21" i="14"/>
  <c r="BU36" i="14"/>
  <c r="BS11" i="14"/>
  <c r="BK35" i="14"/>
  <c r="CD17" i="14"/>
  <c r="BO41" i="14"/>
  <c r="BV12" i="14"/>
  <c r="BQ10" i="14"/>
  <c r="BX30" i="14"/>
  <c r="BP7" i="14"/>
  <c r="BP32" i="14"/>
  <c r="BW8" i="14"/>
  <c r="BR53" i="14"/>
  <c r="BS22" i="14"/>
  <c r="BY43" i="14"/>
  <c r="BJ31" i="14"/>
  <c r="BP50" i="14"/>
  <c r="BU16" i="14"/>
  <c r="BR9" i="14"/>
  <c r="BU52" i="14"/>
  <c r="CA17" i="14"/>
  <c r="BZ46" i="14"/>
  <c r="CB53" i="14"/>
  <c r="BU49" i="14"/>
  <c r="CG10" i="14"/>
  <c r="BL49" i="14"/>
  <c r="BO20" i="14"/>
  <c r="BT46" i="14"/>
  <c r="BN7" i="14"/>
  <c r="BP33" i="14"/>
  <c r="BP36" i="14"/>
  <c r="BV47" i="14"/>
  <c r="BZ33" i="14"/>
  <c r="CA39" i="14"/>
  <c r="BW14" i="14"/>
  <c r="BJ13" i="14"/>
  <c r="CG9" i="14"/>
  <c r="BN44" i="14"/>
  <c r="BL20" i="14"/>
  <c r="CA22" i="14"/>
  <c r="BJ39" i="14"/>
  <c r="BJ25" i="14"/>
  <c r="BI42" i="14"/>
  <c r="BX28" i="14"/>
  <c r="BU11" i="14"/>
  <c r="BT38" i="14"/>
  <c r="BZ35" i="14"/>
  <c r="CC54" i="14"/>
  <c r="CC34" i="14"/>
  <c r="CF8" i="14"/>
  <c r="CD53" i="14"/>
  <c r="BV53" i="14"/>
  <c r="CF21" i="14"/>
  <c r="BI47" i="14"/>
  <c r="BM16" i="14"/>
  <c r="BJ14" i="14"/>
  <c r="BK22" i="14"/>
  <c r="BU15" i="14"/>
  <c r="BN52" i="14"/>
  <c r="BQ23" i="14"/>
  <c r="BK43" i="14"/>
  <c r="CD7" i="14"/>
  <c r="BV21" i="14"/>
  <c r="BK24" i="14"/>
  <c r="BQ20" i="14"/>
  <c r="BQ12" i="14"/>
  <c r="BS55" i="14"/>
  <c r="BU8" i="14"/>
  <c r="CF41" i="14"/>
  <c r="CF28" i="14"/>
  <c r="BN26" i="14"/>
  <c r="BR35" i="14"/>
  <c r="BT10" i="14"/>
  <c r="CE13" i="14"/>
  <c r="BM55" i="14"/>
  <c r="CF52" i="14"/>
  <c r="BT11" i="14"/>
  <c r="BZ50" i="14"/>
  <c r="CB30" i="14"/>
  <c r="BS49" i="14"/>
  <c r="BY51" i="14"/>
  <c r="BN25" i="14"/>
  <c r="BS13" i="14"/>
  <c r="BK55" i="14"/>
  <c r="BZ43" i="14"/>
  <c r="BO50" i="14"/>
  <c r="CG14" i="14"/>
  <c r="BT53" i="14"/>
  <c r="BX22" i="14"/>
  <c r="CG26" i="14"/>
  <c r="BP29" i="14"/>
  <c r="BP18" i="14"/>
  <c r="BU54" i="14"/>
  <c r="BZ40" i="14"/>
  <c r="CD55" i="14"/>
  <c r="CB49" i="14"/>
  <c r="BP48" i="14"/>
  <c r="BM45" i="14"/>
  <c r="CE28" i="14"/>
  <c r="CC47" i="14"/>
  <c r="BK15" i="14"/>
  <c r="BO35" i="14"/>
  <c r="BU40" i="14"/>
  <c r="CF45" i="14"/>
  <c r="CE54" i="14"/>
  <c r="BK12" i="14"/>
  <c r="BL50" i="14"/>
  <c r="BS15" i="14"/>
  <c r="BI11" i="14"/>
  <c r="CA37" i="14"/>
  <c r="BS37" i="14"/>
  <c r="CB28" i="14"/>
  <c r="BK41" i="14"/>
  <c r="BJ11" i="14"/>
  <c r="CF25" i="14"/>
  <c r="BO48" i="14"/>
  <c r="BJ54" i="14"/>
  <c r="BI17" i="14"/>
  <c r="BL39" i="14"/>
  <c r="BY55" i="14"/>
  <c r="BJ51" i="14"/>
  <c r="BN48" i="14"/>
  <c r="BT27" i="14"/>
  <c r="CF15" i="14"/>
  <c r="BU34" i="14"/>
  <c r="CC44" i="14"/>
  <c r="BS51" i="14"/>
  <c r="BN46" i="14"/>
  <c r="BY20" i="14"/>
  <c r="BR43" i="14"/>
  <c r="CB42" i="14"/>
  <c r="BI23" i="14"/>
  <c r="BZ6" i="14"/>
  <c r="CD21" i="14"/>
  <c r="CG42" i="14"/>
  <c r="BZ27" i="14"/>
  <c r="BY47" i="14"/>
  <c r="BR11" i="14"/>
  <c r="BW30" i="14"/>
  <c r="CF54" i="14"/>
  <c r="BY50" i="14"/>
  <c r="CA36" i="14"/>
  <c r="BL21" i="14"/>
  <c r="BW49" i="14"/>
  <c r="CE32" i="14"/>
  <c r="BR16" i="14"/>
  <c r="BS27" i="14"/>
  <c r="BO14" i="14"/>
  <c r="BJ53" i="14"/>
  <c r="BZ36" i="14"/>
  <c r="CC9" i="14"/>
  <c r="BW33" i="14"/>
  <c r="BZ12" i="14"/>
  <c r="BM36" i="14"/>
  <c r="BW27" i="14"/>
  <c r="BW44" i="14"/>
  <c r="BJ45" i="14"/>
  <c r="BR21" i="14"/>
  <c r="BV29" i="14"/>
  <c r="CG55" i="14"/>
  <c r="BT43" i="14"/>
  <c r="CF48" i="14"/>
  <c r="BN51" i="14"/>
  <c r="CC32" i="14"/>
  <c r="BV16" i="14"/>
  <c r="BT47" i="14"/>
  <c r="BT24" i="14"/>
  <c r="BP51" i="14"/>
  <c r="BI40" i="14"/>
  <c r="BI53" i="14"/>
  <c r="CA55" i="14"/>
  <c r="BN38" i="14"/>
  <c r="BW43" i="14"/>
  <c r="BU30" i="14"/>
  <c r="BS24" i="14"/>
  <c r="BJ6" i="14"/>
  <c r="CE37" i="14"/>
  <c r="BK7" i="14"/>
  <c r="BV49" i="14"/>
  <c r="BQ21" i="14"/>
  <c r="CB11" i="14"/>
  <c r="BI29" i="14"/>
  <c r="BP43" i="14"/>
  <c r="BO30" i="14"/>
  <c r="CE51" i="14"/>
  <c r="BI6" i="14"/>
  <c r="CA24" i="14"/>
  <c r="BS18" i="14"/>
  <c r="BN11" i="14"/>
  <c r="BW22" i="14"/>
  <c r="CG12" i="14"/>
  <c r="BO7" i="14"/>
  <c r="BP30" i="14"/>
  <c r="CA6" i="14"/>
  <c r="BP21" i="14"/>
  <c r="CC31" i="14"/>
  <c r="BV30" i="14"/>
  <c r="BL18" i="14"/>
  <c r="BW34" i="14"/>
  <c r="CF51" i="14"/>
  <c r="BW29" i="14"/>
  <c r="CD49" i="14"/>
  <c r="BS50" i="14"/>
  <c r="BN36" i="14"/>
  <c r="CB33" i="14"/>
  <c r="CC43" i="14"/>
  <c r="CB45" i="14"/>
  <c r="BY35" i="14"/>
  <c r="BN47" i="14"/>
  <c r="CG43" i="14"/>
  <c r="CG46" i="14"/>
  <c r="CF50" i="14"/>
  <c r="BT36" i="14"/>
  <c r="CB48" i="14"/>
  <c r="BL11" i="14"/>
  <c r="BU28" i="14"/>
  <c r="CD24" i="14"/>
  <c r="BK23" i="14"/>
  <c r="BW48" i="14"/>
  <c r="BN42" i="14"/>
  <c r="CB46" i="14"/>
  <c r="BY26" i="14"/>
  <c r="BQ9" i="14"/>
  <c r="CA18" i="14"/>
  <c r="CB12" i="14"/>
  <c r="BP37" i="14"/>
  <c r="BM38" i="14"/>
  <c r="BX17" i="14"/>
  <c r="CF22" i="14"/>
  <c r="CF29" i="14"/>
  <c r="BK37" i="14"/>
  <c r="BM32" i="14"/>
  <c r="BW37" i="14"/>
  <c r="BR48" i="14"/>
  <c r="BN54" i="14"/>
  <c r="CC51" i="14"/>
  <c r="BZ18" i="14"/>
  <c r="CD15" i="14"/>
  <c r="CF43" i="14"/>
  <c r="CD6" i="14"/>
  <c r="BP8" i="14"/>
  <c r="BL43" i="14"/>
  <c r="BW28" i="14"/>
  <c r="CC45" i="14"/>
  <c r="BL32" i="14"/>
  <c r="BX55" i="14"/>
  <c r="BN14" i="14"/>
  <c r="BY27" i="14"/>
  <c r="BH19" i="14"/>
  <c r="CD33" i="14"/>
  <c r="BQ45" i="14"/>
  <c r="BW18" i="14"/>
  <c r="BI12" i="14"/>
  <c r="BW26" i="14"/>
  <c r="BR33" i="14"/>
  <c r="CG36" i="14"/>
  <c r="CD28" i="14"/>
  <c r="CA46" i="14"/>
  <c r="BW32" i="14"/>
  <c r="CD26" i="14"/>
  <c r="CC23" i="14"/>
  <c r="BK44" i="14"/>
  <c r="BX47" i="14"/>
  <c r="CA33" i="14"/>
  <c r="BS44" i="14"/>
  <c r="CG48" i="14"/>
  <c r="CB17" i="14"/>
  <c r="BQ39" i="14"/>
  <c r="BX52" i="14"/>
  <c r="BR38" i="14"/>
  <c r="BW41" i="14"/>
  <c r="BL9" i="14"/>
  <c r="BV36" i="14"/>
  <c r="BQ54" i="14"/>
  <c r="BP20" i="14"/>
  <c r="BP35" i="14"/>
  <c r="BU41" i="14"/>
  <c r="CE29" i="14"/>
  <c r="BL25" i="14"/>
  <c r="CA13" i="14"/>
  <c r="BK36" i="14"/>
  <c r="BN18" i="14"/>
  <c r="BX18" i="14"/>
  <c r="CG20" i="14"/>
  <c r="BZ30" i="14"/>
  <c r="BM35" i="14"/>
  <c r="CD12" i="14"/>
  <c r="BL27" i="14"/>
  <c r="BZ52" i="14"/>
  <c r="BW7" i="14"/>
  <c r="CG40" i="14"/>
  <c r="CD16" i="14"/>
  <c r="CH5" i="14"/>
  <c r="BT18" i="14"/>
  <c r="BR39" i="14"/>
  <c r="BO31" i="14"/>
  <c r="BR23" i="14"/>
  <c r="BQ53" i="14"/>
  <c r="CC55" i="14"/>
  <c r="BM23" i="14"/>
  <c r="CE12" i="14"/>
  <c r="BU31" i="14"/>
  <c r="BM41" i="14"/>
  <c r="CC26" i="14"/>
  <c r="BP42" i="14"/>
  <c r="BI41" i="14"/>
  <c r="CB44" i="14"/>
  <c r="BM47" i="14"/>
  <c r="CG7" i="14"/>
  <c r="BQ44" i="14"/>
  <c r="BX11" i="14"/>
  <c r="BY23" i="14"/>
  <c r="BW25" i="14"/>
  <c r="BO28" i="14"/>
  <c r="BZ37" i="14"/>
  <c r="CD13" i="14"/>
  <c r="CE30" i="14"/>
  <c r="BJ30" i="14"/>
  <c r="CC40" i="14"/>
  <c r="BP54" i="14"/>
  <c r="BU37" i="14"/>
  <c r="CF20" i="14"/>
  <c r="BU46" i="14"/>
  <c r="BM25" i="14"/>
  <c r="BX37" i="14"/>
  <c r="BO12" i="14"/>
  <c r="CG17" i="14"/>
  <c r="BY38" i="14"/>
  <c r="CA27" i="14"/>
  <c r="BI18" i="14"/>
  <c r="BQ6" i="14"/>
  <c r="CE18" i="14"/>
  <c r="BM48" i="14"/>
  <c r="CF42" i="14"/>
  <c r="CB9" i="14"/>
  <c r="CE53" i="14"/>
  <c r="BM9" i="14"/>
  <c r="CC25" i="14"/>
  <c r="CG37" i="14"/>
  <c r="BN28" i="14"/>
  <c r="BV46" i="14"/>
  <c r="BN45" i="14"/>
  <c r="BL24" i="14"/>
  <c r="BU35" i="14"/>
  <c r="BL10" i="14"/>
  <c r="CG23" i="14"/>
  <c r="BT12" i="14"/>
  <c r="BJ9" i="14"/>
  <c r="CE9" i="14"/>
  <c r="CC37" i="14"/>
  <c r="BS20" i="14"/>
  <c r="BS48" i="14"/>
  <c r="BR42" i="14"/>
  <c r="BQ31" i="14"/>
  <c r="BO49" i="14"/>
  <c r="BM17" i="14"/>
  <c r="BV18" i="14"/>
  <c r="BY11" i="14"/>
  <c r="CF11" i="14"/>
  <c r="CE42" i="14"/>
  <c r="BL53" i="14"/>
  <c r="CB29" i="14"/>
  <c r="BV28" i="14"/>
  <c r="CE50" i="14"/>
  <c r="CB39" i="14"/>
  <c r="BT49" i="14"/>
  <c r="CE20" i="14"/>
  <c r="BI49" i="14"/>
  <c r="BM52" i="14"/>
  <c r="BM13" i="14"/>
  <c r="CB50" i="14"/>
  <c r="BJ41" i="14"/>
  <c r="BQ43" i="14"/>
  <c r="BX21" i="14"/>
  <c r="BJ36" i="14"/>
  <c r="CF39" i="14"/>
  <c r="BZ24" i="14"/>
  <c r="BZ45" i="14"/>
  <c r="BK47" i="14"/>
  <c r="BV48" i="14"/>
  <c r="BW15" i="14"/>
  <c r="BX14" i="14"/>
  <c r="BY18" i="14"/>
  <c r="CB27" i="14"/>
  <c r="BS26" i="14"/>
  <c r="BR31" i="14"/>
  <c r="BR18" i="14"/>
  <c r="CE45" i="14"/>
  <c r="BL17" i="14"/>
  <c r="BS33" i="14"/>
  <c r="BX8" i="14"/>
  <c r="BY52" i="14"/>
  <c r="BO39" i="14"/>
  <c r="BR50" i="14"/>
  <c r="BO45" i="14"/>
  <c r="BO11" i="14"/>
  <c r="BU53" i="14"/>
  <c r="BU51" i="14"/>
  <c r="BM14" i="14"/>
  <c r="CE52" i="14"/>
  <c r="BT31" i="14"/>
  <c r="BM26" i="14"/>
  <c r="BQ46" i="14"/>
  <c r="CA41" i="14"/>
  <c r="BU39" i="14"/>
  <c r="BJ44" i="14"/>
  <c r="BM46" i="14"/>
  <c r="BQ32" i="14"/>
  <c r="BJ49" i="14"/>
  <c r="CG44" i="14"/>
  <c r="BI39" i="14"/>
  <c r="BR22" i="14"/>
  <c r="BI24" i="14"/>
  <c r="BW45" i="14"/>
  <c r="BK16" i="14"/>
  <c r="BX51" i="14"/>
  <c r="BW52" i="14"/>
  <c r="CB7" i="14"/>
  <c r="BL51" i="14"/>
  <c r="BV11" i="14"/>
  <c r="BU33" i="14"/>
  <c r="BR29" i="14"/>
  <c r="BV25" i="14"/>
  <c r="CG31" i="14"/>
  <c r="BW23" i="14"/>
  <c r="CG33" i="14"/>
  <c r="BP15" i="14"/>
  <c r="CF12" i="14"/>
  <c r="BV10" i="14"/>
  <c r="CD10" i="14"/>
  <c r="BU45" i="14"/>
  <c r="CC42" i="14"/>
  <c r="CE34" i="14"/>
  <c r="BV40" i="14"/>
  <c r="BK25" i="14"/>
  <c r="BV44" i="14"/>
  <c r="BI8" i="14"/>
  <c r="BY48" i="14"/>
  <c r="BI16" i="14"/>
  <c r="BL52" i="14"/>
  <c r="BJ34" i="14"/>
  <c r="BV38" i="14"/>
  <c r="BI36" i="14"/>
  <c r="CA40" i="14"/>
  <c r="BN31" i="14"/>
  <c r="BU12" i="14"/>
  <c r="BR47" i="14"/>
  <c r="CF35" i="14"/>
  <c r="BY40" i="14"/>
  <c r="BY10" i="14"/>
  <c r="CG11" i="14"/>
  <c r="BI27" i="14"/>
  <c r="BZ38" i="14"/>
  <c r="BX34" i="14"/>
  <c r="BU50" i="14"/>
  <c r="BR32" i="14"/>
  <c r="BU6" i="14"/>
  <c r="BP11" i="14"/>
  <c r="CC38" i="14"/>
  <c r="BW10" i="14"/>
  <c r="BW42" i="14"/>
  <c r="BW39" i="14"/>
  <c r="BM31" i="14"/>
  <c r="CB21" i="14"/>
  <c r="BM49" i="14"/>
  <c r="BL26" i="14"/>
  <c r="BW31" i="14"/>
  <c r="CG13" i="14"/>
  <c r="BX44" i="14"/>
  <c r="BO10" i="14"/>
  <c r="BQ34" i="14"/>
  <c r="BP13" i="14"/>
  <c r="CC28" i="14"/>
  <c r="CC13" i="14"/>
  <c r="BO54" i="14"/>
  <c r="BT30" i="14"/>
  <c r="BW12" i="14"/>
  <c r="CC10" i="14"/>
  <c r="CF13" i="14"/>
  <c r="BT34" i="14"/>
  <c r="BU21" i="14"/>
  <c r="CD20" i="14"/>
  <c r="CE39" i="14"/>
  <c r="BV17" i="14"/>
  <c r="CF14" i="14"/>
  <c r="BX32" i="14"/>
  <c r="BO38" i="14"/>
  <c r="BT42" i="14"/>
  <c r="BT6" i="14"/>
  <c r="BV34" i="14"/>
  <c r="CB51" i="14"/>
  <c r="CA49" i="14"/>
  <c r="BM33" i="14"/>
  <c r="BO24" i="14"/>
  <c r="CD45" i="14"/>
  <c r="CG49" i="14"/>
  <c r="BP17" i="14"/>
  <c r="BU22" i="14"/>
  <c r="BK33" i="14"/>
  <c r="CD14" i="14"/>
  <c r="BX40" i="14"/>
  <c r="BQ49" i="14"/>
  <c r="BS35" i="14"/>
  <c r="BV22" i="14"/>
  <c r="BQ48" i="14"/>
  <c r="BN10" i="14"/>
  <c r="CD25" i="14"/>
  <c r="BO40" i="14"/>
  <c r="BO43" i="14"/>
  <c r="BL29" i="14"/>
  <c r="CG6" i="14"/>
  <c r="BP44" i="14"/>
  <c r="BM29" i="14"/>
  <c r="CF27" i="14"/>
  <c r="BU29" i="14"/>
  <c r="BL15" i="14"/>
  <c r="BX33" i="14"/>
  <c r="BN41" i="14"/>
  <c r="BT7" i="14"/>
  <c r="BX20" i="14"/>
  <c r="BT29" i="14"/>
  <c r="BS54" i="14"/>
  <c r="BO13" i="14"/>
  <c r="BT25" i="14"/>
  <c r="CA21" i="14"/>
  <c r="BR45" i="14"/>
  <c r="BI32" i="14"/>
  <c r="BM34" i="14"/>
  <c r="BI34" i="14"/>
  <c r="BX6" i="14"/>
  <c r="CC39" i="14"/>
  <c r="BO8" i="14"/>
  <c r="BN17" i="14"/>
  <c r="BN30" i="14"/>
  <c r="CF16" i="14"/>
  <c r="CC36" i="14"/>
  <c r="BM11" i="14"/>
  <c r="BK17" i="14"/>
  <c r="BK52" i="14"/>
  <c r="BV43" i="14"/>
  <c r="CA31" i="14"/>
  <c r="BK53" i="14"/>
  <c r="BW55" i="14"/>
  <c r="BU32" i="14"/>
  <c r="BP26" i="14"/>
  <c r="BP10" i="14"/>
  <c r="CA45" i="14"/>
  <c r="BP14" i="14"/>
  <c r="BS34" i="14"/>
  <c r="BL12" i="14"/>
  <c r="BW54" i="14"/>
  <c r="CA8" i="14"/>
  <c r="BO36" i="14"/>
  <c r="CE43" i="14"/>
  <c r="CC14" i="14"/>
  <c r="CC35" i="14"/>
  <c r="BY41" i="14"/>
  <c r="CB8" i="14"/>
  <c r="BI15" i="14"/>
  <c r="BQ47" i="14"/>
  <c r="BY49" i="14"/>
  <c r="CB38" i="14"/>
  <c r="BK32" i="14"/>
  <c r="BN40" i="14"/>
  <c r="BJ8" i="14"/>
  <c r="BL22" i="14"/>
  <c r="BN12" i="14"/>
  <c r="BJ21" i="14"/>
  <c r="BV45" i="14"/>
  <c r="BV27" i="14"/>
  <c r="BO46" i="14"/>
  <c r="BN29" i="14"/>
  <c r="BQ50" i="14"/>
  <c r="BY12" i="14"/>
  <c r="BX16" i="14"/>
  <c r="CB14" i="14"/>
  <c r="BW20" i="14"/>
  <c r="BQ36" i="14"/>
  <c r="CF49" i="14"/>
  <c r="CA7" i="14"/>
  <c r="BW17" i="14"/>
  <c r="BI26" i="14"/>
  <c r="BM42" i="14"/>
  <c r="CF31" i="14"/>
  <c r="BJ43" i="14"/>
  <c r="CG18" i="14"/>
  <c r="CB20" i="14"/>
  <c r="BJ35" i="14"/>
  <c r="BZ53" i="14"/>
  <c r="BN39" i="14"/>
  <c r="BZ32" i="14"/>
  <c r="BZ10" i="14"/>
  <c r="BO25" i="14"/>
  <c r="BL36" i="14"/>
  <c r="BS40" i="14"/>
  <c r="CG30" i="14"/>
  <c r="BL31" i="14"/>
  <c r="BQ41" i="14"/>
  <c r="BM40" i="14"/>
  <c r="BT17" i="14"/>
  <c r="CC6" i="14"/>
  <c r="BS6" i="14"/>
  <c r="CG50" i="14"/>
  <c r="BJ10" i="14"/>
  <c r="BT15" i="14"/>
  <c r="BK54" i="14"/>
  <c r="BU26" i="14"/>
  <c r="BY7" i="14"/>
  <c r="CE55" i="14"/>
  <c r="BV50" i="14"/>
  <c r="BN23" i="14"/>
  <c r="CG32" i="14"/>
  <c r="BT39" i="14"/>
  <c r="BY22" i="14"/>
  <c r="BL55" i="14"/>
  <c r="CB24" i="14"/>
  <c r="BT41" i="14"/>
  <c r="BN13" i="14"/>
  <c r="BY14" i="14"/>
  <c r="BV42" i="14"/>
  <c r="BR13" i="14"/>
  <c r="CE11" i="14"/>
  <c r="BX49" i="14"/>
  <c r="BZ29" i="14"/>
  <c r="BX13" i="14"/>
  <c r="BR46" i="14"/>
  <c r="BY53" i="14"/>
  <c r="CA44" i="14"/>
  <c r="BV51" i="14"/>
  <c r="BL40" i="14"/>
  <c r="BR44" i="14"/>
  <c r="BJ7" i="14"/>
  <c r="BS25" i="14"/>
  <c r="CF24" i="14"/>
  <c r="BZ15" i="14"/>
  <c r="BW38" i="14"/>
  <c r="CB26" i="14"/>
  <c r="BK49" i="14"/>
  <c r="BV31" i="14"/>
  <c r="BM18" i="14"/>
  <c r="BQ16" i="14"/>
  <c r="BZ26" i="14"/>
  <c r="CB10" i="14"/>
  <c r="BI44" i="14"/>
  <c r="BP39" i="14"/>
  <c r="BL46" i="14"/>
  <c r="BP55" i="14"/>
  <c r="CG22" i="14"/>
  <c r="CA53" i="14"/>
  <c r="BK51" i="14"/>
  <c r="BN55" i="14"/>
  <c r="BI33" i="14"/>
  <c r="CA50" i="14"/>
  <c r="BS46" i="14"/>
  <c r="BR34" i="14"/>
  <c r="CG54" i="14"/>
  <c r="BL33" i="14"/>
  <c r="CA43" i="14"/>
  <c r="CF32" i="14"/>
  <c r="BP41" i="14"/>
  <c r="BN53" i="14"/>
  <c r="BX7" i="14"/>
  <c r="BT20" i="14"/>
  <c r="BP38" i="14"/>
  <c r="BZ34" i="14"/>
  <c r="BU17" i="14"/>
  <c r="BV23" i="14"/>
  <c r="BT22" i="14"/>
  <c r="CD41" i="14"/>
  <c r="BK11" i="14"/>
  <c r="CB40" i="14"/>
  <c r="CD11" i="14"/>
  <c r="CE14" i="14"/>
  <c r="BU47" i="14"/>
  <c r="BZ48" i="14"/>
  <c r="BO21" i="14"/>
  <c r="BW9" i="14"/>
  <c r="BU24" i="14"/>
  <c r="CG39" i="14"/>
  <c r="BL47" i="14"/>
  <c r="BI52" i="14"/>
  <c r="CE10" i="14"/>
  <c r="BJ46" i="14"/>
  <c r="CG41" i="14"/>
  <c r="BO22" i="14"/>
  <c r="BX24" i="14"/>
  <c r="CD23" i="14"/>
  <c r="BO26" i="14"/>
  <c r="CF40" i="14"/>
  <c r="BJ42" i="14"/>
  <c r="BM44" i="14"/>
  <c r="BO52" i="14"/>
  <c r="BM20" i="14"/>
  <c r="BS47" i="14"/>
  <c r="CA52" i="14"/>
  <c r="BZ42" i="14"/>
  <c r="CD30" i="14"/>
  <c r="BU43" i="14"/>
  <c r="BS39" i="14"/>
  <c r="BQ22" i="14"/>
  <c r="BQ33" i="14"/>
  <c r="BK39" i="14"/>
  <c r="CC50" i="14"/>
  <c r="CC18" i="14"/>
  <c r="BU38" i="14"/>
  <c r="BL30" i="14"/>
  <c r="BO34" i="14"/>
  <c r="BT33" i="14"/>
  <c r="CB32" i="14"/>
  <c r="BZ13" i="14"/>
  <c r="CA9" i="14"/>
  <c r="BP47" i="14"/>
  <c r="BJ16" i="14"/>
  <c r="CE23" i="14"/>
  <c r="CA28" i="14"/>
  <c r="BI20" i="14"/>
  <c r="BP49" i="14"/>
  <c r="BX54" i="14"/>
  <c r="BX39" i="14"/>
  <c r="BY39" i="14"/>
  <c r="BJ20" i="14"/>
  <c r="BV20" i="14"/>
  <c r="BV8" i="14"/>
  <c r="BQ26" i="14"/>
  <c r="BO16" i="14"/>
  <c r="BM37" i="14"/>
  <c r="BK9" i="14"/>
  <c r="CF17" i="14"/>
  <c r="CE22" i="14"/>
  <c r="BQ29" i="14"/>
  <c r="CA42" i="14"/>
  <c r="BQ38" i="14"/>
  <c r="BI10" i="14"/>
  <c r="BU25" i="14"/>
  <c r="CG28" i="14"/>
  <c r="BY8" i="14"/>
  <c r="BQ30" i="14"/>
  <c r="BR55" i="14"/>
  <c r="BY30" i="14"/>
  <c r="BP25" i="14"/>
  <c r="BS23" i="14"/>
  <c r="CF47" i="14"/>
  <c r="CE16" i="14"/>
  <c r="CE47" i="14"/>
  <c r="BT44" i="14"/>
  <c r="CC48" i="14"/>
  <c r="CE17" i="14"/>
  <c r="BT21" i="14"/>
  <c r="CB47" i="14"/>
  <c r="CC22" i="14"/>
  <c r="BZ49" i="14"/>
  <c r="BI7" i="14"/>
  <c r="CB31" i="14"/>
  <c r="BQ7" i="14"/>
  <c r="BP9" i="14"/>
  <c r="BR8" i="14"/>
  <c r="CC7" i="14"/>
  <c r="BR12" i="14"/>
  <c r="CG29" i="14"/>
  <c r="BU18" i="14"/>
  <c r="BK14" i="14"/>
  <c r="BN8" i="14"/>
  <c r="BX29" i="14"/>
  <c r="BZ14" i="14"/>
  <c r="BT28" i="14"/>
  <c r="CC30" i="14"/>
  <c r="BM50" i="14"/>
  <c r="BS42" i="14"/>
  <c r="BU23" i="14"/>
  <c r="CD18" i="14"/>
  <c r="BU14" i="14"/>
  <c r="BP23" i="14"/>
  <c r="BM43" i="14"/>
  <c r="CB37" i="14"/>
  <c r="BI48" i="14"/>
  <c r="BW13" i="14"/>
  <c r="BZ54" i="14"/>
  <c r="CF9" i="14"/>
  <c r="BY29" i="14"/>
  <c r="BZ44" i="14"/>
  <c r="BP52" i="14"/>
  <c r="BY16" i="14"/>
  <c r="CG24" i="14"/>
  <c r="BS8" i="14"/>
  <c r="BS12" i="14"/>
  <c r="BO55" i="14"/>
  <c r="BM15" i="14"/>
  <c r="BU20" i="14"/>
  <c r="BZ7" i="14"/>
  <c r="BT54" i="14"/>
  <c r="BV9" i="14"/>
  <c r="BJ22" i="14"/>
  <c r="CA10" i="14"/>
  <c r="BT32" i="14"/>
  <c r="BZ51" i="14"/>
  <c r="BO17" i="14"/>
  <c r="BJ32" i="14"/>
  <c r="CC52" i="14"/>
  <c r="BV37" i="14"/>
  <c r="BX31" i="14"/>
  <c r="BO47" i="14"/>
  <c r="BI51" i="14"/>
  <c r="CB15" i="14"/>
  <c r="BR10" i="14"/>
  <c r="BO51" i="14"/>
  <c r="BP16" i="14"/>
  <c r="BT45" i="14"/>
  <c r="CD54" i="14"/>
  <c r="BQ13" i="14"/>
  <c r="BJ29" i="14"/>
  <c r="BS41" i="14"/>
  <c r="BN37" i="14"/>
  <c r="CE48" i="14"/>
  <c r="BI45" i="14"/>
  <c r="BN49" i="14"/>
  <c r="BJ33" i="14"/>
  <c r="CE41" i="14"/>
  <c r="BY46" i="14"/>
  <c r="BL7" i="14"/>
  <c r="BY34" i="14"/>
  <c r="BO29" i="14"/>
  <c r="BJ55" i="14"/>
  <c r="BY15" i="14"/>
  <c r="BT55" i="14"/>
  <c r="CE46" i="14"/>
  <c r="BZ41" i="14"/>
  <c r="BX27" i="14"/>
  <c r="BR36" i="14"/>
  <c r="BL35" i="14"/>
  <c r="CG53" i="14"/>
  <c r="CG35" i="14"/>
  <c r="CE25" i="14"/>
  <c r="CD36" i="14"/>
  <c r="BW35" i="14"/>
  <c r="BS14" i="14"/>
  <c r="CA47" i="14"/>
  <c r="BL23" i="14"/>
  <c r="CD34" i="14"/>
  <c r="BY32" i="14"/>
  <c r="CE44" i="14"/>
  <c r="BZ31" i="14"/>
  <c r="BN33" i="14"/>
  <c r="BO18" i="14"/>
  <c r="BX50" i="14"/>
  <c r="CC49" i="14"/>
  <c r="BT52" i="14"/>
  <c r="BU55" i="14"/>
  <c r="BK45" i="14"/>
  <c r="CF33" i="14"/>
  <c r="BJ38" i="14"/>
  <c r="BK18" i="14"/>
  <c r="CA51" i="14"/>
  <c r="BR28" i="14"/>
  <c r="BM30" i="14"/>
  <c r="CD44" i="14"/>
  <c r="CE27" i="14"/>
  <c r="BQ8" i="14"/>
  <c r="BX48" i="14"/>
  <c r="CF30" i="14"/>
  <c r="BY17" i="14"/>
  <c r="BZ9" i="14"/>
  <c r="CC20" i="14"/>
  <c r="BW51" i="14"/>
  <c r="CE8" i="14"/>
  <c r="BR14" i="14"/>
  <c r="BJ47" i="14"/>
  <c r="BK6" i="14"/>
  <c r="CA35" i="14"/>
  <c r="BN34" i="14"/>
  <c r="BK21" i="14"/>
  <c r="BT37" i="14"/>
  <c r="BX26" i="14"/>
  <c r="BX42" i="14"/>
  <c r="BX10" i="14"/>
  <c r="BN35" i="14"/>
  <c r="CD42" i="14"/>
  <c r="BX45" i="14"/>
  <c r="CB34" i="14"/>
  <c r="CE38" i="14"/>
  <c r="BN16" i="14"/>
  <c r="BW11" i="14"/>
  <c r="BL28" i="14"/>
  <c r="CA23" i="14"/>
  <c r="BP46" i="14"/>
  <c r="BL54" i="14"/>
  <c r="BJ15" i="14"/>
  <c r="BY9" i="14"/>
  <c r="BI54" i="14"/>
  <c r="CD32" i="14"/>
  <c r="CE6" i="14"/>
  <c r="BJ17" i="14"/>
  <c r="BV39" i="14"/>
  <c r="BS31" i="14"/>
  <c r="BO23" i="14"/>
  <c r="BK30" i="14"/>
  <c r="CE35" i="14"/>
  <c r="BL34" i="14"/>
  <c r="BL44" i="14"/>
  <c r="BW50" i="14"/>
  <c r="BI46" i="14"/>
  <c r="BW40" i="14"/>
  <c r="BK34" i="14"/>
  <c r="BU13" i="14"/>
  <c r="BW21" i="14"/>
  <c r="CA15" i="14"/>
  <c r="CA14" i="14"/>
  <c r="BZ47" i="14"/>
  <c r="CE36" i="14"/>
  <c r="BL42" i="14"/>
  <c r="CG52" i="14"/>
  <c r="BS28" i="14"/>
  <c r="CC21" i="14"/>
  <c r="CA32" i="14"/>
  <c r="CC24" i="14"/>
  <c r="BW16" i="14"/>
  <c r="BZ20" i="14"/>
  <c r="BI21" i="14"/>
  <c r="BP6" i="14"/>
  <c r="BQ37" i="14"/>
  <c r="CD8" i="14"/>
  <c r="BT13" i="14"/>
  <c r="BW24" i="14"/>
  <c r="BU44" i="14"/>
  <c r="BK42" i="14"/>
  <c r="CD43" i="14"/>
  <c r="BL38" i="14"/>
  <c r="BZ39" i="14"/>
  <c r="CE33" i="14"/>
  <c r="BM12" i="14"/>
  <c r="BN50" i="14"/>
  <c r="CF38" i="14"/>
  <c r="BS7" i="14"/>
  <c r="BS45" i="14"/>
  <c r="CC8" i="14"/>
  <c r="BK8" i="14"/>
  <c r="BR17" i="14"/>
  <c r="BQ15" i="14"/>
  <c r="BK20" i="14"/>
  <c r="BQ11" i="14"/>
  <c r="BV41" i="14"/>
  <c r="BN9" i="14"/>
  <c r="BK10" i="14"/>
  <c r="BK40" i="14"/>
  <c r="CC41" i="14"/>
  <c r="BV15" i="14"/>
  <c r="BM27" i="14"/>
  <c r="BX36" i="14"/>
  <c r="CB54" i="14"/>
  <c r="CE15" i="14"/>
  <c r="CF53" i="14"/>
  <c r="CG47" i="14"/>
  <c r="CD52" i="14"/>
  <c r="BZ25" i="14"/>
  <c r="BY33" i="14"/>
  <c r="CC15" i="14"/>
  <c r="CG38" i="14"/>
  <c r="CC16" i="14"/>
  <c r="BV13" i="14"/>
  <c r="CA25" i="14"/>
  <c r="BR15" i="14"/>
  <c r="CF34" i="14"/>
  <c r="CF10" i="14"/>
  <c r="BM8" i="14"/>
  <c r="BO37" i="14"/>
  <c r="BX46" i="14"/>
  <c r="BY36" i="14"/>
  <c r="CG45" i="14"/>
  <c r="BN20" i="14"/>
  <c r="BX53" i="14"/>
  <c r="CC46" i="14"/>
  <c r="BZ8" i="14"/>
  <c r="BM39" i="14"/>
  <c r="BJ27" i="14"/>
  <c r="BX23" i="14"/>
  <c r="BJ37" i="14"/>
  <c r="CA48" i="14"/>
  <c r="BQ14" i="14"/>
  <c r="CE24" i="14"/>
  <c r="BR51" i="14"/>
  <c r="CF26" i="14"/>
  <c r="BT14" i="14"/>
  <c r="BY31" i="14"/>
  <c r="BN24" i="14"/>
  <c r="BQ40" i="14"/>
  <c r="BP45" i="14"/>
  <c r="BY13" i="14"/>
  <c r="BJ26" i="14"/>
  <c r="BS16" i="14"/>
  <c r="BL16" i="14"/>
  <c r="CA38" i="14"/>
  <c r="CG16" i="14"/>
  <c r="CB36" i="14"/>
  <c r="BI25" i="14"/>
  <c r="CD22" i="14"/>
  <c r="BK29" i="14"/>
  <c r="BI31" i="14"/>
  <c r="CA30" i="14"/>
  <c r="CB43" i="14"/>
  <c r="CE49" i="14"/>
  <c r="BR40" i="14"/>
  <c r="BR6" i="14"/>
  <c r="BV24" i="14"/>
  <c r="BJ52" i="14"/>
  <c r="CD31" i="14"/>
  <c r="BU10" i="14"/>
  <c r="BS38" i="14"/>
  <c r="BL45" i="14"/>
  <c r="CC29" i="14"/>
  <c r="BM22" i="14"/>
  <c r="BS32" i="14"/>
  <c r="BW47" i="14"/>
  <c r="BV33" i="14"/>
  <c r="CD40" i="14"/>
  <c r="CC11" i="14"/>
  <c r="CD9" i="14"/>
  <c r="BT35" i="14"/>
  <c r="BL48" i="14"/>
  <c r="CG25" i="14"/>
  <c r="BR41" i="14"/>
  <c r="BQ27" i="14"/>
  <c r="BM51" i="14"/>
  <c r="CF6" i="14"/>
  <c r="BU42" i="14"/>
  <c r="BK46" i="14"/>
  <c r="CG27" i="14"/>
  <c r="CF7" i="14"/>
  <c r="BS10" i="14"/>
  <c r="BY24" i="14"/>
  <c r="BR26" i="14"/>
  <c r="BO44" i="14"/>
  <c r="CF46" i="14"/>
  <c r="CG21" i="14"/>
  <c r="BN22" i="14"/>
  <c r="CD35" i="14"/>
  <c r="BM28" i="14"/>
  <c r="CA12" i="14"/>
  <c r="CF55" i="14"/>
  <c r="BQ25" i="14"/>
  <c r="BI14" i="14"/>
  <c r="BP34" i="14"/>
  <c r="BT48" i="14"/>
  <c r="BL6" i="14"/>
  <c r="BT8" i="14"/>
  <c r="BV55" i="14"/>
  <c r="BL13" i="14"/>
  <c r="BT51" i="14"/>
  <c r="BP40" i="14"/>
  <c r="CG15" i="14"/>
  <c r="BO33" i="14"/>
  <c r="BW46" i="14"/>
  <c r="BU48" i="14"/>
  <c r="BQ42" i="14"/>
  <c r="CD29" i="14"/>
  <c r="BP53" i="14"/>
  <c r="BM10" i="14"/>
  <c r="BS17" i="14"/>
  <c r="CB23" i="14"/>
  <c r="BY25" i="14"/>
  <c r="BT26" i="14"/>
  <c r="CA29" i="14"/>
  <c r="CF36" i="14"/>
  <c r="CE7" i="14"/>
  <c r="BS21" i="14"/>
  <c r="BY21" i="14"/>
  <c r="BJ48" i="14"/>
  <c r="BZ22" i="14"/>
  <c r="CC17" i="14"/>
  <c r="CC33" i="14"/>
  <c r="CB6" i="14"/>
  <c r="BS29" i="14"/>
  <c r="CB35" i="14"/>
  <c r="BY54" i="14"/>
  <c r="BY6" i="14"/>
  <c r="BQ17" i="14"/>
  <c r="BR54" i="14"/>
  <c r="BU9" i="14"/>
  <c r="BZ11" i="14"/>
  <c r="BR25" i="14"/>
  <c r="BY45" i="14"/>
  <c r="BV52" i="14"/>
  <c r="BR37" i="14"/>
  <c r="BX12" i="14"/>
  <c r="CC12" i="14"/>
  <c r="CA20" i="14"/>
  <c r="BV32" i="14"/>
  <c r="BK26" i="14"/>
  <c r="BJ23" i="14"/>
  <c r="CA54" i="14"/>
  <c r="BM54" i="14"/>
  <c r="BZ23" i="14"/>
  <c r="BU27" i="14"/>
  <c r="BJ18" i="14"/>
  <c r="BR30" i="14"/>
  <c r="BP24" i="14"/>
  <c r="BZ21" i="14"/>
  <c r="BI35" i="14"/>
  <c r="BZ55" i="14"/>
  <c r="BV14" i="14"/>
  <c r="BW53" i="14"/>
  <c r="BR24" i="14"/>
  <c r="BO27" i="14"/>
  <c r="BN43" i="14"/>
  <c r="BL37" i="14"/>
  <c r="BI22" i="14"/>
  <c r="BS43" i="14"/>
  <c r="BR27" i="14"/>
  <c r="BK13" i="14"/>
  <c r="BW6" i="14"/>
  <c r="BV54" i="14"/>
  <c r="BU7" i="14"/>
  <c r="BK38" i="14"/>
  <c r="BI9" i="14"/>
  <c r="BR49" i="14"/>
  <c r="BJ28" i="14"/>
  <c r="BR7" i="14"/>
  <c r="BI43" i="14"/>
  <c r="CB25" i="14"/>
  <c r="CF23" i="14"/>
  <c r="BP31" i="14"/>
  <c r="BS9" i="14"/>
  <c r="CC27" i="14"/>
  <c r="BT23" i="14"/>
  <c r="BT16" i="14"/>
  <c r="BQ35" i="14"/>
  <c r="BX38" i="14"/>
  <c r="CB18" i="14"/>
  <c r="BS30" i="14"/>
  <c r="BV7" i="14"/>
  <c r="BY28" i="14"/>
  <c r="BJ12" i="14"/>
  <c r="BO6" i="14"/>
  <c r="BW36" i="14"/>
  <c r="BM53" i="14"/>
  <c r="BT9" i="14"/>
  <c r="BI13" i="14"/>
  <c r="BV35" i="14"/>
  <c r="BO42" i="14"/>
  <c r="BJ40" i="14"/>
  <c r="BO53" i="14"/>
  <c r="CD27" i="14"/>
  <c r="CD51" i="14"/>
  <c r="BQ51" i="14"/>
  <c r="BP27" i="14"/>
  <c r="BV26" i="14"/>
  <c r="CD46" i="14"/>
  <c r="BQ52" i="14"/>
  <c r="BX15" i="14"/>
  <c r="BI28" i="14"/>
  <c r="BX9" i="14"/>
  <c r="BP22" i="14"/>
  <c r="BJ24" i="14"/>
  <c r="BI37" i="14"/>
  <c r="BS52" i="14"/>
  <c r="BN27" i="14"/>
  <c r="BP12" i="14"/>
  <c r="CD38" i="14"/>
  <c r="BV6" i="14"/>
  <c r="BN32" i="14"/>
  <c r="CB52" i="14"/>
  <c r="BX35" i="14"/>
  <c r="BO32" i="14"/>
  <c r="CI42" i="14" a="1"/>
  <c r="CH42" i="14" a="1"/>
  <c r="CI16" i="14" a="1"/>
  <c r="CH16" i="14" a="1"/>
  <c r="CH15" i="14" a="1"/>
  <c r="CI15" i="14" a="1"/>
  <c r="CI48" i="14" a="1"/>
  <c r="CH48" i="14" a="1"/>
  <c r="CI14" i="14" a="1"/>
  <c r="CH14" i="14" a="1"/>
  <c r="CH13" i="14" a="1"/>
  <c r="CI13" i="14" a="1"/>
  <c r="CI39" i="14" a="1"/>
  <c r="CH39" i="14" a="1"/>
  <c r="CI33" i="14" a="1"/>
  <c r="CH33" i="14" a="1"/>
  <c r="CH35" i="14" a="1"/>
  <c r="CI35" i="14" a="1"/>
  <c r="CI55" i="14" a="1"/>
  <c r="CH55" i="14" a="1"/>
  <c r="CH24" i="14" a="1"/>
  <c r="CI24" i="14" a="1"/>
  <c r="CH8" i="14" a="1"/>
  <c r="CI8" i="14" a="1"/>
  <c r="CH47" i="14" a="1"/>
  <c r="CI47" i="14" a="1"/>
  <c r="CH6" i="14" a="1"/>
  <c r="CI6" i="14" a="1"/>
  <c r="CH41" i="14" a="1"/>
  <c r="CI41" i="14" a="1"/>
  <c r="CI18" i="14" a="1"/>
  <c r="CH18" i="14" a="1"/>
  <c r="CI26" i="14" a="1"/>
  <c r="CH26" i="14" a="1"/>
  <c r="CI30" i="14" a="1"/>
  <c r="CH30" i="14" a="1"/>
  <c r="CI49" i="14" a="1"/>
  <c r="CH49" i="14" a="1"/>
  <c r="CI27" i="14" a="1"/>
  <c r="CH27" i="14" a="1"/>
  <c r="CI44" i="14" a="1"/>
  <c r="CH44" i="14" a="1"/>
  <c r="CI20" i="14" a="1"/>
  <c r="CH20" i="14" a="1"/>
  <c r="CI7" i="14" a="1"/>
  <c r="CH7" i="14" a="1"/>
  <c r="CI9" i="14" a="1"/>
  <c r="CH9" i="14" a="1"/>
  <c r="CH28" i="14" a="1"/>
  <c r="CI28" i="14" a="1"/>
  <c r="BU19" i="14" a="1"/>
  <c r="BW19" i="14" a="1"/>
  <c r="CC19" i="14" a="1"/>
  <c r="CE19" i="14" a="1"/>
  <c r="BJ19" i="14" a="1"/>
  <c r="BL19" i="14" a="1"/>
  <c r="BO19" i="14" a="1"/>
  <c r="BT19" i="14" a="1"/>
  <c r="BP19" i="14" a="1"/>
  <c r="BX19" i="14" a="1"/>
  <c r="BV19" i="14" a="1"/>
  <c r="BY19" i="14" a="1"/>
  <c r="CG19" i="14" a="1"/>
  <c r="BI19" i="14" a="1"/>
  <c r="CA19" i="14" a="1"/>
  <c r="BM19" i="14" a="1"/>
  <c r="BR19" i="14" a="1"/>
  <c r="CF19" i="14" a="1"/>
  <c r="BS19" i="14" a="1"/>
  <c r="BQ19" i="14" a="1"/>
  <c r="CD19" i="14" a="1"/>
  <c r="BN19" i="14" a="1"/>
  <c r="BK19" i="14" a="1"/>
  <c r="CB19" i="14" a="1"/>
  <c r="BZ19" i="14" a="1"/>
  <c r="CH52" i="14" a="1"/>
  <c r="CI52" i="14" a="1"/>
  <c r="CI25" i="14" a="1"/>
  <c r="CH25" i="14" a="1"/>
  <c r="CH17" i="14" a="1"/>
  <c r="CI17" i="14" a="1"/>
  <c r="CH51" i="14" a="1"/>
  <c r="CI51" i="14" a="1"/>
  <c r="CH45" i="14" a="1"/>
  <c r="CI45" i="14" a="1"/>
  <c r="CH38" i="14" a="1"/>
  <c r="CI38" i="14" a="1"/>
  <c r="CI36" i="14" a="1"/>
  <c r="CH36" i="14" a="1"/>
  <c r="CI32" i="14" a="1"/>
  <c r="CH32" i="14" a="1"/>
  <c r="CH11" i="14" a="1"/>
  <c r="CI11" i="14" a="1"/>
  <c r="CH40" i="14" a="1"/>
  <c r="CI40" i="14" a="1"/>
  <c r="CH12" i="14" a="1"/>
  <c r="CI12" i="14" a="1"/>
  <c r="CH34" i="14" a="1"/>
  <c r="CI34" i="14" a="1"/>
  <c r="CI10" i="14" a="1"/>
  <c r="CH10" i="14" a="1"/>
  <c r="CI53" i="14" a="1"/>
  <c r="CH53" i="14" a="1"/>
  <c r="CH29" i="14" a="1"/>
  <c r="CI29" i="14" a="1"/>
  <c r="CH23" i="14" a="1"/>
  <c r="CI23" i="14" a="1"/>
  <c r="CI54" i="14" a="1"/>
  <c r="CH54" i="14" a="1"/>
  <c r="CH46" i="14" a="1"/>
  <c r="CI46" i="14" a="1"/>
  <c r="CI31" i="14" a="1"/>
  <c r="CH31" i="14" a="1"/>
  <c r="CH22" i="14" a="1"/>
  <c r="CI22" i="14" a="1"/>
  <c r="CI43" i="14" a="1"/>
  <c r="CH43" i="14" a="1"/>
  <c r="CI37" i="14" a="1"/>
  <c r="CH37" i="14" a="1"/>
  <c r="CH50" i="14" a="1"/>
  <c r="CI50" i="14" a="1"/>
  <c r="CI21" i="14" a="1"/>
  <c r="CH21" i="14" a="1"/>
  <c r="CH21" i="14" l="1"/>
  <c r="CI21" i="14"/>
  <c r="CI50" i="14"/>
  <c r="CH50" i="14"/>
  <c r="CH37" i="14"/>
  <c r="CI37" i="14"/>
  <c r="CH43" i="14"/>
  <c r="CI43" i="14"/>
  <c r="CI22" i="14"/>
  <c r="CH22" i="14"/>
  <c r="CH31" i="14"/>
  <c r="CI31" i="14"/>
  <c r="CI46" i="14"/>
  <c r="CH46" i="14"/>
  <c r="CH54" i="14"/>
  <c r="CI54" i="14"/>
  <c r="CI23" i="14"/>
  <c r="CH23" i="14"/>
  <c r="CI29" i="14"/>
  <c r="CH29" i="14"/>
  <c r="CH53" i="14"/>
  <c r="CI53" i="14"/>
  <c r="CH10" i="14"/>
  <c r="CI10" i="14"/>
  <c r="CI34" i="14"/>
  <c r="CH34" i="14"/>
  <c r="CI12" i="14"/>
  <c r="CH12" i="14"/>
  <c r="CI40" i="14"/>
  <c r="CH40" i="14"/>
  <c r="CI11" i="14"/>
  <c r="CH11" i="14"/>
  <c r="CH32" i="14"/>
  <c r="CI32" i="14"/>
  <c r="CH36" i="14"/>
  <c r="CI36" i="14"/>
  <c r="CI38" i="14"/>
  <c r="CH38" i="14"/>
  <c r="CI45" i="14"/>
  <c r="CH45" i="14"/>
  <c r="CI51" i="14"/>
  <c r="CH51" i="14"/>
  <c r="CI17" i="14"/>
  <c r="CH17" i="14"/>
  <c r="CH25" i="14"/>
  <c r="CI25" i="14"/>
  <c r="CI52" i="14"/>
  <c r="CH52" i="14"/>
  <c r="BZ19" i="14"/>
  <c r="CB19" i="14"/>
  <c r="BK19" i="14"/>
  <c r="BN19" i="14"/>
  <c r="CD19" i="14"/>
  <c r="BQ19" i="14"/>
  <c r="BS19" i="14"/>
  <c r="CF19" i="14"/>
  <c r="BR19" i="14"/>
  <c r="BM19" i="14"/>
  <c r="CA19" i="14"/>
  <c r="BI19" i="14"/>
  <c r="CG19" i="14"/>
  <c r="BY19" i="14"/>
  <c r="BV19" i="14"/>
  <c r="BX19" i="14"/>
  <c r="BP19" i="14"/>
  <c r="BT19" i="14"/>
  <c r="BO19" i="14"/>
  <c r="BL19" i="14"/>
  <c r="BJ19" i="14"/>
  <c r="CE19" i="14"/>
  <c r="CC19" i="14"/>
  <c r="BW19" i="14"/>
  <c r="BU19" i="14"/>
  <c r="CI28" i="14"/>
  <c r="CH28" i="14"/>
  <c r="CH9" i="14"/>
  <c r="CI9" i="14"/>
  <c r="CH7" i="14"/>
  <c r="CI7" i="14"/>
  <c r="CH20" i="14"/>
  <c r="CI20" i="14"/>
  <c r="CH44" i="14"/>
  <c r="CI44" i="14"/>
  <c r="CH27" i="14"/>
  <c r="CI27" i="14"/>
  <c r="CH49" i="14"/>
  <c r="CI49" i="14"/>
  <c r="CH30" i="14"/>
  <c r="CI30" i="14"/>
  <c r="CH26" i="14"/>
  <c r="CI26" i="14"/>
  <c r="CH18" i="14"/>
  <c r="CI18" i="14"/>
  <c r="CI41" i="14"/>
  <c r="CH41" i="14"/>
  <c r="CI6" i="14"/>
  <c r="CH6" i="14"/>
  <c r="CI47" i="14"/>
  <c r="CH47" i="14"/>
  <c r="CI8" i="14"/>
  <c r="CH8" i="14"/>
  <c r="CI24" i="14"/>
  <c r="CH24" i="14"/>
  <c r="CH55" i="14"/>
  <c r="CI55" i="14"/>
  <c r="CI35" i="14"/>
  <c r="CH35" i="14"/>
  <c r="CH33" i="14"/>
  <c r="CI33" i="14"/>
  <c r="CH39" i="14"/>
  <c r="CI39" i="14"/>
  <c r="CI13" i="14"/>
  <c r="CH13" i="14"/>
  <c r="CH14" i="14"/>
  <c r="CI14" i="14"/>
  <c r="CH48" i="14"/>
  <c r="CI48" i="14"/>
  <c r="CI15" i="14"/>
  <c r="CH15" i="14"/>
  <c r="CH16" i="14"/>
  <c r="CI16" i="14"/>
  <c r="CH42" i="14"/>
  <c r="CI42" i="14"/>
  <c r="CH19" i="14" a="1"/>
  <c r="CI19" i="14" a="1"/>
  <c r="CI19" i="14" l="1"/>
  <c r="CH19" i="1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<sst xmlns="http://schemas.openxmlformats.org/spreadsheetml/2006/main" count="1542" uniqueCount="501">
  <si>
    <t>○</t>
  </si>
  <si>
    <t>選手名</t>
    <rPh sb="0" eb="3">
      <t>センシュメイ</t>
    </rPh>
    <phoneticPr fontId="3"/>
  </si>
  <si>
    <t>リレー</t>
    <phoneticPr fontId="3"/>
  </si>
  <si>
    <t>小学</t>
    <rPh sb="0" eb="2">
      <t>ショウガク</t>
    </rPh>
    <phoneticPr fontId="3"/>
  </si>
  <si>
    <t>中学</t>
    <rPh sb="0" eb="2">
      <t>チュウガク</t>
    </rPh>
    <phoneticPr fontId="3"/>
  </si>
  <si>
    <t>高校</t>
    <rPh sb="0" eb="2">
      <t>コウコウ</t>
    </rPh>
    <phoneticPr fontId="3"/>
  </si>
  <si>
    <t>一般</t>
    <rPh sb="0" eb="2">
      <t>イッパン</t>
    </rPh>
    <phoneticPr fontId="3"/>
  </si>
  <si>
    <t>-</t>
  </si>
  <si>
    <r>
      <t xml:space="preserve">選手フリガナ
</t>
    </r>
    <r>
      <rPr>
        <sz val="8"/>
        <rFont val="BIZ UDゴシック"/>
        <family val="3"/>
        <charset val="128"/>
      </rPr>
      <t>【半角】</t>
    </r>
    <rPh sb="0" eb="2">
      <t>センシュ</t>
    </rPh>
    <rPh sb="8" eb="10">
      <t>ハンカク</t>
    </rPh>
    <phoneticPr fontId="3"/>
  </si>
  <si>
    <t>100m</t>
  </si>
  <si>
    <t>チーム名</t>
    <rPh sb="3" eb="4">
      <t>メイ</t>
    </rPh>
    <phoneticPr fontId="3"/>
  </si>
  <si>
    <t>200m</t>
  </si>
  <si>
    <t>走高跳</t>
    <rPh sb="0" eb="1">
      <t>ハシ</t>
    </rPh>
    <rPh sb="1" eb="3">
      <t>タカトビ</t>
    </rPh>
    <phoneticPr fontId="1"/>
  </si>
  <si>
    <t>走幅跳</t>
    <rPh sb="0" eb="1">
      <t>ハシ</t>
    </rPh>
    <rPh sb="1" eb="3">
      <t>ハバトビ</t>
    </rPh>
    <phoneticPr fontId="1"/>
  </si>
  <si>
    <t>800m</t>
  </si>
  <si>
    <t>1500m</t>
  </si>
  <si>
    <t>400m</t>
  </si>
  <si>
    <t>腰ナンバー</t>
    <rPh sb="0" eb="1">
      <t>コシ</t>
    </rPh>
    <phoneticPr fontId="3"/>
  </si>
  <si>
    <t>5000m</t>
  </si>
  <si>
    <t>手宮</t>
    <rPh sb="0" eb="2">
      <t>テミヤ</t>
    </rPh>
    <phoneticPr fontId="3"/>
  </si>
  <si>
    <t>太郎</t>
    <rPh sb="0" eb="2">
      <t>タロウ</t>
    </rPh>
    <phoneticPr fontId="3"/>
  </si>
  <si>
    <t>ﾀﾛｳ</t>
    <phoneticPr fontId="3"/>
  </si>
  <si>
    <t>ﾃﾐﾔ</t>
    <phoneticPr fontId="3"/>
  </si>
  <si>
    <t>※</t>
  </si>
  <si>
    <t>4×100mR</t>
  </si>
  <si>
    <t>-</t>
    <phoneticPr fontId="3"/>
  </si>
  <si>
    <t>3000m</t>
  </si>
  <si>
    <t>小樽○○○</t>
    <rPh sb="0" eb="2">
      <t>オタル</t>
    </rPh>
    <phoneticPr fontId="3"/>
  </si>
  <si>
    <t>ｼﾞｬﾍﾞﾘｯｸｽﾛｰ</t>
  </si>
  <si>
    <t>001</t>
    <phoneticPr fontId="17"/>
  </si>
  <si>
    <t>002</t>
    <phoneticPr fontId="17"/>
  </si>
  <si>
    <t>003</t>
    <phoneticPr fontId="17"/>
  </si>
  <si>
    <t>004</t>
    <phoneticPr fontId="17"/>
  </si>
  <si>
    <t>005</t>
    <phoneticPr fontId="17"/>
  </si>
  <si>
    <t>006</t>
    <phoneticPr fontId="17"/>
  </si>
  <si>
    <t>007</t>
    <phoneticPr fontId="17"/>
  </si>
  <si>
    <t>008</t>
    <phoneticPr fontId="17"/>
  </si>
  <si>
    <t>010</t>
    <phoneticPr fontId="17"/>
  </si>
  <si>
    <t>011</t>
    <phoneticPr fontId="17"/>
  </si>
  <si>
    <t>021</t>
  </si>
  <si>
    <t>022</t>
  </si>
  <si>
    <t>032</t>
  </si>
  <si>
    <t>033</t>
  </si>
  <si>
    <t>034</t>
  </si>
  <si>
    <t>037</t>
  </si>
  <si>
    <t>041</t>
  </si>
  <si>
    <t>042</t>
  </si>
  <si>
    <t>043</t>
  </si>
  <si>
    <t>044</t>
  </si>
  <si>
    <t>046</t>
  </si>
  <si>
    <t>053</t>
  </si>
  <si>
    <t>060</t>
  </si>
  <si>
    <t>061</t>
  </si>
  <si>
    <t>080</t>
  </si>
  <si>
    <t>081</t>
  </si>
  <si>
    <t>082</t>
  </si>
  <si>
    <t>083</t>
  </si>
  <si>
    <t>084</t>
  </si>
  <si>
    <t>085</t>
  </si>
  <si>
    <t>086</t>
  </si>
  <si>
    <t>087</t>
  </si>
  <si>
    <t>088</t>
  </si>
  <si>
    <t>089</t>
  </si>
  <si>
    <t>091</t>
  </si>
  <si>
    <t>092</t>
  </si>
  <si>
    <t>093</t>
  </si>
  <si>
    <t>094</t>
  </si>
  <si>
    <t>096</t>
  </si>
  <si>
    <t>099</t>
  </si>
  <si>
    <t>202</t>
    <phoneticPr fontId="17"/>
  </si>
  <si>
    <t>210</t>
  </si>
  <si>
    <t>401</t>
    <phoneticPr fontId="17"/>
  </si>
  <si>
    <t>402</t>
    <phoneticPr fontId="17"/>
  </si>
  <si>
    <t>403</t>
  </si>
  <si>
    <t>404</t>
  </si>
  <si>
    <t>601</t>
    <phoneticPr fontId="17"/>
  </si>
  <si>
    <t>603</t>
  </si>
  <si>
    <t>60m</t>
  </si>
  <si>
    <t>300m</t>
  </si>
  <si>
    <t>1000m</t>
  </si>
  <si>
    <t>80m</t>
  </si>
  <si>
    <t>150m</t>
  </si>
  <si>
    <t>80mH</t>
  </si>
  <si>
    <t>3000mSC</t>
  </si>
  <si>
    <t>3000mW</t>
  </si>
  <si>
    <t>5000mW</t>
  </si>
  <si>
    <t>ｼﾞｬﾍﾞﾘｯｸﾎﾞｰﾙ投</t>
  </si>
  <si>
    <t>男子四種競技</t>
  </si>
  <si>
    <t>女子四種競技</t>
  </si>
  <si>
    <t>4×400mR</t>
  </si>
  <si>
    <t xml:space="preserve">自己最高記録
</t>
    <rPh sb="0" eb="1">
      <t>ジ</t>
    </rPh>
    <rPh sb="1" eb="2">
      <t>オノレ</t>
    </rPh>
    <rPh sb="2" eb="4">
      <t>サイコウ</t>
    </rPh>
    <rPh sb="4" eb="6">
      <t>キロク</t>
    </rPh>
    <phoneticPr fontId="3"/>
  </si>
  <si>
    <t>リレーonly</t>
    <phoneticPr fontId="3"/>
  </si>
  <si>
    <t>407</t>
    <phoneticPr fontId="3"/>
  </si>
  <si>
    <t>-</t>
    <phoneticPr fontId="3"/>
  </si>
  <si>
    <t>071</t>
  </si>
  <si>
    <t>072</t>
  </si>
  <si>
    <t>棒高跳</t>
    <rPh sb="0" eb="1">
      <t>ボウ</t>
    </rPh>
    <rPh sb="1" eb="2">
      <t>タカ</t>
    </rPh>
    <rPh sb="2" eb="3">
      <t>ト</t>
    </rPh>
    <phoneticPr fontId="1"/>
  </si>
  <si>
    <t>073</t>
  </si>
  <si>
    <t>074</t>
  </si>
  <si>
    <t>三段跳</t>
    <rPh sb="0" eb="2">
      <t>サンダン</t>
    </rPh>
    <rPh sb="2" eb="3">
      <t>ト</t>
    </rPh>
    <phoneticPr fontId="1"/>
  </si>
  <si>
    <t>【クラスコード】</t>
    <phoneticPr fontId="3"/>
  </si>
  <si>
    <t>【種目コード】</t>
    <rPh sb="1" eb="3">
      <t>シュモク</t>
    </rPh>
    <phoneticPr fontId="3"/>
  </si>
  <si>
    <t>213</t>
    <phoneticPr fontId="3"/>
  </si>
  <si>
    <t>214</t>
    <phoneticPr fontId="3"/>
  </si>
  <si>
    <t>中学男子</t>
    <rPh sb="0" eb="2">
      <t>チュウガク</t>
    </rPh>
    <rPh sb="2" eb="4">
      <t>ダンシ</t>
    </rPh>
    <phoneticPr fontId="3"/>
  </si>
  <si>
    <t>ジュニア男子</t>
    <rPh sb="4" eb="6">
      <t>ダンシ</t>
    </rPh>
    <phoneticPr fontId="3"/>
  </si>
  <si>
    <t>高校一般男子</t>
    <rPh sb="0" eb="2">
      <t>コウコウ</t>
    </rPh>
    <rPh sb="2" eb="4">
      <t>イッパン</t>
    </rPh>
    <rPh sb="4" eb="6">
      <t>ダンシ</t>
    </rPh>
    <phoneticPr fontId="3"/>
  </si>
  <si>
    <t>中学女子</t>
    <rPh sb="0" eb="2">
      <t>チュウガク</t>
    </rPh>
    <rPh sb="2" eb="4">
      <t>ジョシ</t>
    </rPh>
    <phoneticPr fontId="3"/>
  </si>
  <si>
    <t>ユース女子</t>
    <rPh sb="3" eb="5">
      <t>ジョシ</t>
    </rPh>
    <phoneticPr fontId="3"/>
  </si>
  <si>
    <t>高校一般女子</t>
    <rPh sb="0" eb="2">
      <t>コウコウ</t>
    </rPh>
    <rPh sb="2" eb="4">
      <t>イッパン</t>
    </rPh>
    <rPh sb="4" eb="6">
      <t>ジョシ</t>
    </rPh>
    <phoneticPr fontId="3"/>
  </si>
  <si>
    <t>一般男子</t>
    <rPh sb="0" eb="2">
      <t>イッパン</t>
    </rPh>
    <rPh sb="2" eb="4">
      <t>ダンシ</t>
    </rPh>
    <phoneticPr fontId="3"/>
  </si>
  <si>
    <t>高校男子</t>
    <rPh sb="0" eb="2">
      <t>コウコウ</t>
    </rPh>
    <rPh sb="2" eb="4">
      <t>ダンシ</t>
    </rPh>
    <phoneticPr fontId="3"/>
  </si>
  <si>
    <t>高校一般女子・四種男子</t>
    <rPh sb="0" eb="2">
      <t>コウコウ</t>
    </rPh>
    <rPh sb="2" eb="4">
      <t>イッパン</t>
    </rPh>
    <rPh sb="4" eb="6">
      <t>ジョシ</t>
    </rPh>
    <rPh sb="7" eb="9">
      <t>ヨンシュ</t>
    </rPh>
    <rPh sb="9" eb="11">
      <t>ダンシ</t>
    </rPh>
    <phoneticPr fontId="3"/>
  </si>
  <si>
    <t>ｺﾝﾊﾞｲﾝﾄﾞA</t>
    <phoneticPr fontId="3"/>
  </si>
  <si>
    <t>ｺﾝﾊﾞｲﾝﾄﾞB</t>
    <phoneticPr fontId="3"/>
  </si>
  <si>
    <t>四種競技</t>
    <rPh sb="0" eb="2">
      <t>ヨンシュ</t>
    </rPh>
    <rPh sb="2" eb="4">
      <t>キョウギ</t>
    </rPh>
    <phoneticPr fontId="3"/>
  </si>
  <si>
    <t>団体名
学校名</t>
  </si>
  <si>
    <t>団体ﾌﾘｶﾞﾅ
学校ﾌﾘｶﾞﾅ</t>
  </si>
  <si>
    <t>生年月日</t>
    <rPh sb="0" eb="4">
      <t>セイネンガッピ</t>
    </rPh>
    <phoneticPr fontId="8"/>
  </si>
  <si>
    <t>ｵﾀﾙ□□</t>
    <phoneticPr fontId="3"/>
  </si>
  <si>
    <t>男子</t>
    <rPh sb="0" eb="2">
      <t>ダンシ</t>
    </rPh>
    <phoneticPr fontId="3"/>
  </si>
  <si>
    <t>女子</t>
    <rPh sb="0" eb="2">
      <t>ジョシ</t>
    </rPh>
    <phoneticPr fontId="3"/>
  </si>
  <si>
    <t>男子ｺﾝﾊﾞｲﾝﾄﾞA</t>
    <rPh sb="0" eb="2">
      <t>ダンシ</t>
    </rPh>
    <phoneticPr fontId="3"/>
  </si>
  <si>
    <t>男子ｺﾝﾊﾞｲﾝﾄﾞB</t>
    <rPh sb="0" eb="2">
      <t>ダンシ</t>
    </rPh>
    <phoneticPr fontId="3"/>
  </si>
  <si>
    <t>女子ｺﾝﾊﾞｲﾝﾄﾞA</t>
    <rPh sb="0" eb="2">
      <t>ジョシ</t>
    </rPh>
    <phoneticPr fontId="3"/>
  </si>
  <si>
    <t>女子ｺﾝﾊﾞｲﾝﾄﾞB</t>
    <rPh sb="0" eb="2">
      <t>ジョシ</t>
    </rPh>
    <phoneticPr fontId="3"/>
  </si>
  <si>
    <t>女子七種競技</t>
    <rPh sb="0" eb="2">
      <t>ジョシ</t>
    </rPh>
    <rPh sb="2" eb="3">
      <t>ナナ</t>
    </rPh>
    <phoneticPr fontId="17"/>
  </si>
  <si>
    <t>男子八種競技</t>
    <rPh sb="0" eb="2">
      <t>ダンシ</t>
    </rPh>
    <phoneticPr fontId="17"/>
  </si>
  <si>
    <t>七種競技</t>
    <rPh sb="0" eb="1">
      <t>ナナ</t>
    </rPh>
    <rPh sb="1" eb="2">
      <t>シュ</t>
    </rPh>
    <rPh sb="2" eb="4">
      <t>キョウギ</t>
    </rPh>
    <phoneticPr fontId="3"/>
  </si>
  <si>
    <t>八種競技</t>
    <rPh sb="0" eb="1">
      <t>ハッ</t>
    </rPh>
    <rPh sb="1" eb="2">
      <t>シュ</t>
    </rPh>
    <rPh sb="2" eb="4">
      <t>キョウギ</t>
    </rPh>
    <phoneticPr fontId="3"/>
  </si>
  <si>
    <t>①</t>
    <phoneticPr fontId="3"/>
  </si>
  <si>
    <t>②</t>
    <phoneticPr fontId="3"/>
  </si>
  <si>
    <t>③</t>
    <phoneticPr fontId="3"/>
  </si>
  <si>
    <t>性別は、男子が1、女子が2</t>
    <rPh sb="0" eb="2">
      <t>セイベツ</t>
    </rPh>
    <rPh sb="4" eb="6">
      <t>ダンシ</t>
    </rPh>
    <rPh sb="9" eb="11">
      <t>ジョシ</t>
    </rPh>
    <phoneticPr fontId="3"/>
  </si>
  <si>
    <t>区分の名前については、小学生大会や通信陸上のように学年別になるとき以外は、このままでよい。選択肢については大会ごとに設定する。（プルダウンで選択）</t>
    <rPh sb="0" eb="2">
      <t>クブン</t>
    </rPh>
    <rPh sb="3" eb="5">
      <t>ナマエ</t>
    </rPh>
    <phoneticPr fontId="3"/>
  </si>
  <si>
    <t>高校一般女子・中１男子</t>
    <rPh sb="0" eb="2">
      <t>コウコウ</t>
    </rPh>
    <rPh sb="2" eb="4">
      <t>イッパン</t>
    </rPh>
    <rPh sb="4" eb="6">
      <t>ジョシ</t>
    </rPh>
    <phoneticPr fontId="3"/>
  </si>
  <si>
    <t>↓小学生や通信などで学年を含める場合は１，含まない場合は０を設定</t>
    <rPh sb="1" eb="4">
      <t>ショウガクセイ</t>
    </rPh>
    <rPh sb="5" eb="7">
      <t>ツウシン</t>
    </rPh>
    <rPh sb="10" eb="12">
      <t>ガクネン</t>
    </rPh>
    <rPh sb="13" eb="14">
      <t>フク</t>
    </rPh>
    <rPh sb="16" eb="18">
      <t>バアイ</t>
    </rPh>
    <rPh sb="21" eb="22">
      <t>フク</t>
    </rPh>
    <rPh sb="25" eb="27">
      <t>バアイ</t>
    </rPh>
    <rPh sb="30" eb="32">
      <t>セッテイ</t>
    </rPh>
    <phoneticPr fontId="3"/>
  </si>
  <si>
    <t>クラスの名称とコードはMark6前と同じ設定にしてください。</t>
    <rPh sb="4" eb="6">
      <t>メイショウ</t>
    </rPh>
    <rPh sb="16" eb="17">
      <t>マエ</t>
    </rPh>
    <rPh sb="18" eb="19">
      <t>オナ</t>
    </rPh>
    <rPh sb="20" eb="22">
      <t>セッテイ</t>
    </rPh>
    <phoneticPr fontId="3"/>
  </si>
  <si>
    <t>コード番号はこのままにしてください。（MarkⅥの設定を変える必要が出てくるため）</t>
    <rPh sb="3" eb="5">
      <t>バンゴウ</t>
    </rPh>
    <rPh sb="25" eb="27">
      <t>セッテイ</t>
    </rPh>
    <rPh sb="28" eb="29">
      <t>カ</t>
    </rPh>
    <rPh sb="31" eb="33">
      <t>ヒツヨウ</t>
    </rPh>
    <rPh sb="34" eb="35">
      <t>デ</t>
    </rPh>
    <phoneticPr fontId="3"/>
  </si>
  <si>
    <t>登録番号
(JAAF ID)</t>
    <rPh sb="0" eb="2">
      <t>トウロク</t>
    </rPh>
    <rPh sb="2" eb="4">
      <t>バンゴウ</t>
    </rPh>
    <phoneticPr fontId="8"/>
  </si>
  <si>
    <t>所属陸協</t>
    <rPh sb="0" eb="2">
      <t>ショゾク</t>
    </rPh>
    <rPh sb="2" eb="3">
      <t>リク</t>
    </rPh>
    <rPh sb="3" eb="4">
      <t>キョウ</t>
    </rPh>
    <phoneticPr fontId="3"/>
  </si>
  <si>
    <t>団体名</t>
    <rPh sb="0" eb="3">
      <t>ダンタイメイ</t>
    </rPh>
    <phoneticPr fontId="3"/>
  </si>
  <si>
    <t>団体ﾌﾘｶﾞﾅ</t>
    <rPh sb="0" eb="2">
      <t>ダンタイ</t>
    </rPh>
    <phoneticPr fontId="3"/>
  </si>
  <si>
    <t>参加人数</t>
    <rPh sb="0" eb="4">
      <t>サンカニンズウ</t>
    </rPh>
    <phoneticPr fontId="3"/>
  </si>
  <si>
    <t>参加料</t>
    <rPh sb="0" eb="3">
      <t>サンカリョウ</t>
    </rPh>
    <phoneticPr fontId="3"/>
  </si>
  <si>
    <t>1種目</t>
    <rPh sb="1" eb="3">
      <t>シュモク</t>
    </rPh>
    <phoneticPr fontId="3"/>
  </si>
  <si>
    <t>2種目</t>
    <rPh sb="1" eb="3">
      <t>シュモク</t>
    </rPh>
    <phoneticPr fontId="3"/>
  </si>
  <si>
    <t>3種目</t>
    <rPh sb="1" eb="3">
      <t>シュモク</t>
    </rPh>
    <phoneticPr fontId="3"/>
  </si>
  <si>
    <t>4種目</t>
    <rPh sb="1" eb="3">
      <t>シュモク</t>
    </rPh>
    <phoneticPr fontId="3"/>
  </si>
  <si>
    <t>●参加選手登録</t>
    <rPh sb="1" eb="3">
      <t>サンカ</t>
    </rPh>
    <rPh sb="3" eb="7">
      <t>センシュトウロク</t>
    </rPh>
    <phoneticPr fontId="3"/>
  </si>
  <si>
    <t>プログラム</t>
    <phoneticPr fontId="3"/>
  </si>
  <si>
    <t>リレーチーム数</t>
    <rPh sb="6" eb="7">
      <t>スウ</t>
    </rPh>
    <phoneticPr fontId="3"/>
  </si>
  <si>
    <t>1種目人数</t>
    <rPh sb="1" eb="3">
      <t>シュモク</t>
    </rPh>
    <rPh sb="3" eb="5">
      <t>ニンズウ</t>
    </rPh>
    <phoneticPr fontId="3"/>
  </si>
  <si>
    <t>2種目人数</t>
    <rPh sb="1" eb="3">
      <t>シュモク</t>
    </rPh>
    <rPh sb="3" eb="5">
      <t>ニンズウ</t>
    </rPh>
    <phoneticPr fontId="3"/>
  </si>
  <si>
    <t>＠</t>
    <phoneticPr fontId="3"/>
  </si>
  <si>
    <t>〇</t>
    <phoneticPr fontId="3"/>
  </si>
  <si>
    <t>参加競技数</t>
    <rPh sb="0" eb="5">
      <t>サンカキョウギスウ</t>
    </rPh>
    <phoneticPr fontId="3"/>
  </si>
  <si>
    <t>腰</t>
    <rPh sb="0" eb="1">
      <t>コシ</t>
    </rPh>
    <phoneticPr fontId="3"/>
  </si>
  <si>
    <r>
      <t xml:space="preserve">チーム名フリガナ
</t>
    </r>
    <r>
      <rPr>
        <sz val="8"/>
        <rFont val="BIZ UDゴシック"/>
        <family val="3"/>
        <charset val="128"/>
      </rPr>
      <t>【半角】</t>
    </r>
    <rPh sb="3" eb="4">
      <t>メイ</t>
    </rPh>
    <rPh sb="10" eb="12">
      <t>ハンカク</t>
    </rPh>
    <phoneticPr fontId="3"/>
  </si>
  <si>
    <t xml:space="preserve">出場種目
</t>
    <rPh sb="0" eb="2">
      <t>シュツジョウ</t>
    </rPh>
    <rPh sb="2" eb="4">
      <t>シュモク</t>
    </rPh>
    <phoneticPr fontId="3"/>
  </si>
  <si>
    <t>●リレーチーム登録</t>
    <rPh sb="7" eb="9">
      <t>トウロク</t>
    </rPh>
    <phoneticPr fontId="3"/>
  </si>
  <si>
    <t>団体名・学校名</t>
    <rPh sb="0" eb="3">
      <t>ダンタイメイ</t>
    </rPh>
    <rPh sb="4" eb="7">
      <t>ガッコウメイ</t>
    </rPh>
    <phoneticPr fontId="3"/>
  </si>
  <si>
    <t>区分</t>
    <rPh sb="0" eb="2">
      <t>クブン</t>
    </rPh>
    <phoneticPr fontId="3"/>
  </si>
  <si>
    <t>小樽後志</t>
    <rPh sb="0" eb="2">
      <t>オタル</t>
    </rPh>
    <rPh sb="2" eb="4">
      <t>シリベシ</t>
    </rPh>
    <phoneticPr fontId="3"/>
  </si>
  <si>
    <t>札幌</t>
    <rPh sb="0" eb="2">
      <t>サッポロ</t>
    </rPh>
    <phoneticPr fontId="3"/>
  </si>
  <si>
    <t>道央</t>
    <rPh sb="0" eb="2">
      <t>ドウオウ</t>
    </rPh>
    <phoneticPr fontId="3"/>
  </si>
  <si>
    <t>苫小牧</t>
    <rPh sb="0" eb="3">
      <t>トマコマイ</t>
    </rPh>
    <phoneticPr fontId="3"/>
  </si>
  <si>
    <t>室蘭</t>
    <rPh sb="0" eb="2">
      <t>ムロラン</t>
    </rPh>
    <phoneticPr fontId="3"/>
  </si>
  <si>
    <t>道南</t>
    <rPh sb="0" eb="2">
      <t>ドウナン</t>
    </rPh>
    <phoneticPr fontId="3"/>
  </si>
  <si>
    <t>道北</t>
    <rPh sb="0" eb="2">
      <t>ドウホク</t>
    </rPh>
    <phoneticPr fontId="3"/>
  </si>
  <si>
    <t>ｵﾎｰﾂｸ</t>
    <phoneticPr fontId="3"/>
  </si>
  <si>
    <t>釧路</t>
    <rPh sb="0" eb="2">
      <t>クシロ</t>
    </rPh>
    <phoneticPr fontId="3"/>
  </si>
  <si>
    <t>十勝</t>
    <rPh sb="0" eb="2">
      <t>トカチ</t>
    </rPh>
    <phoneticPr fontId="3"/>
  </si>
  <si>
    <t>空知</t>
    <rPh sb="0" eb="2">
      <t>ソラチ</t>
    </rPh>
    <phoneticPr fontId="3"/>
  </si>
  <si>
    <t>その他</t>
    <rPh sb="2" eb="3">
      <t>タ</t>
    </rPh>
    <phoneticPr fontId="3"/>
  </si>
  <si>
    <t>申込者氏名</t>
    <rPh sb="0" eb="2">
      <t>モウシコミ</t>
    </rPh>
    <rPh sb="2" eb="3">
      <t>シャ</t>
    </rPh>
    <rPh sb="3" eb="5">
      <t>シメイ</t>
    </rPh>
    <phoneticPr fontId="3"/>
  </si>
  <si>
    <r>
      <rPr>
        <sz val="14"/>
        <rFont val="BIZ UDゴシック"/>
        <family val="3"/>
        <charset val="128"/>
      </rPr>
      <t>●希望審判申込</t>
    </r>
    <r>
      <rPr>
        <sz val="11"/>
        <rFont val="BIZ UDゴシック"/>
        <family val="3"/>
        <charset val="128"/>
      </rPr>
      <t>（当日の競技役員（審判員）や補助員にご協力下さい。）</t>
    </r>
    <rPh sb="1" eb="5">
      <t>キボウシンパン</t>
    </rPh>
    <rPh sb="5" eb="7">
      <t>モウシコミ</t>
    </rPh>
    <phoneticPr fontId="3"/>
  </si>
  <si>
    <t>氏名</t>
    <rPh sb="0" eb="2">
      <t>シメイ</t>
    </rPh>
    <phoneticPr fontId="3"/>
  </si>
  <si>
    <t>希望審判</t>
    <rPh sb="0" eb="2">
      <t>キボウ</t>
    </rPh>
    <rPh sb="2" eb="4">
      <t>シンパン</t>
    </rPh>
    <phoneticPr fontId="3"/>
  </si>
  <si>
    <t>審判種別</t>
    <rPh sb="0" eb="4">
      <t>シンパンシュベツ</t>
    </rPh>
    <phoneticPr fontId="3"/>
  </si>
  <si>
    <t>S級</t>
    <rPh sb="1" eb="2">
      <t>キュウ</t>
    </rPh>
    <phoneticPr fontId="3"/>
  </si>
  <si>
    <t>A級</t>
    <rPh sb="1" eb="2">
      <t>キュウ</t>
    </rPh>
    <phoneticPr fontId="3"/>
  </si>
  <si>
    <t>B級</t>
    <rPh sb="1" eb="2">
      <t>キュウ</t>
    </rPh>
    <phoneticPr fontId="3"/>
  </si>
  <si>
    <t>C級</t>
    <rPh sb="1" eb="2">
      <t>キュウ</t>
    </rPh>
    <phoneticPr fontId="3"/>
  </si>
  <si>
    <t>補助員可能人数</t>
    <rPh sb="0" eb="7">
      <t>ホジョインカノウニンズウ</t>
    </rPh>
    <phoneticPr fontId="3"/>
  </si>
  <si>
    <t>人</t>
    <rPh sb="0" eb="1">
      <t>ニン</t>
    </rPh>
    <phoneticPr fontId="3"/>
  </si>
  <si>
    <t>参加数</t>
    <rPh sb="0" eb="3">
      <t>サンカスウ</t>
    </rPh>
    <phoneticPr fontId="3"/>
  </si>
  <si>
    <t>代金</t>
    <rPh sb="0" eb="2">
      <t>ダイキン</t>
    </rPh>
    <phoneticPr fontId="3"/>
  </si>
  <si>
    <t>腰ナンバー
代金</t>
    <rPh sb="0" eb="1">
      <t>コシ</t>
    </rPh>
    <rPh sb="6" eb="8">
      <t>ダイキン</t>
    </rPh>
    <phoneticPr fontId="3"/>
  </si>
  <si>
    <t>連絡先(携帯℡)</t>
    <rPh sb="0" eb="3">
      <t>レンラクサキ</t>
    </rPh>
    <rPh sb="4" eb="6">
      <t>ケイタイ</t>
    </rPh>
    <phoneticPr fontId="3"/>
  </si>
  <si>
    <t>● 参加人数・参加料</t>
    <rPh sb="2" eb="4">
      <t>サンカ</t>
    </rPh>
    <rPh sb="4" eb="6">
      <t>ニンズウ</t>
    </rPh>
    <rPh sb="7" eb="9">
      <t>サンカ</t>
    </rPh>
    <rPh sb="9" eb="10">
      <t>リョウ</t>
    </rPh>
    <phoneticPr fontId="3"/>
  </si>
  <si>
    <t>腰ナンバー購入</t>
    <rPh sb="0" eb="1">
      <t>コシ</t>
    </rPh>
    <rPh sb="5" eb="7">
      <t>コウニュウ</t>
    </rPh>
    <phoneticPr fontId="3"/>
  </si>
  <si>
    <t>リレーチーム</t>
    <phoneticPr fontId="3"/>
  </si>
  <si>
    <t>小計（円）</t>
    <rPh sb="0" eb="2">
      <t>ショウケイ</t>
    </rPh>
    <rPh sb="3" eb="4">
      <t>エン</t>
    </rPh>
    <phoneticPr fontId="3"/>
  </si>
  <si>
    <t>陸協名</t>
    <rPh sb="0" eb="1">
      <t>リク</t>
    </rPh>
    <rPh sb="1" eb="2">
      <t>キョウ</t>
    </rPh>
    <rPh sb="2" eb="3">
      <t>メイ</t>
    </rPh>
    <phoneticPr fontId="3"/>
  </si>
  <si>
    <t>●参加数集約</t>
    <rPh sb="1" eb="4">
      <t>サンカスウ</t>
    </rPh>
    <rPh sb="4" eb="6">
      <t>シュウヤク</t>
    </rPh>
    <phoneticPr fontId="3"/>
  </si>
  <si>
    <t>●審判・補助員集約</t>
    <rPh sb="1" eb="3">
      <t>シンパン</t>
    </rPh>
    <rPh sb="4" eb="9">
      <t>ホジョインシュウヤク</t>
    </rPh>
    <phoneticPr fontId="3"/>
  </si>
  <si>
    <t>リレー用</t>
    <rPh sb="3" eb="4">
      <t>ヨウ</t>
    </rPh>
    <phoneticPr fontId="3"/>
  </si>
  <si>
    <t>←設定の都合上、クラス名を必ず入れる</t>
    <rPh sb="1" eb="3">
      <t>セッテイ</t>
    </rPh>
    <rPh sb="4" eb="7">
      <t>ツゴウジョウ</t>
    </rPh>
    <rPh sb="11" eb="12">
      <t>メイ</t>
    </rPh>
    <rPh sb="13" eb="14">
      <t>カナラ</t>
    </rPh>
    <rPh sb="15" eb="16">
      <t>イ</t>
    </rPh>
    <phoneticPr fontId="8"/>
  </si>
  <si>
    <t>性別・区分を入力しないと種目の選択ができません</t>
    <rPh sb="0" eb="2">
      <t>セイベツ</t>
    </rPh>
    <rPh sb="6" eb="8">
      <t>ニュウリョク</t>
    </rPh>
    <rPh sb="12" eb="14">
      <t>シュモク</t>
    </rPh>
    <rPh sb="15" eb="17">
      <t>センタク</t>
    </rPh>
    <phoneticPr fontId="3"/>
  </si>
  <si>
    <t>学年</t>
    <rPh sb="0" eb="2">
      <t>ガクネン</t>
    </rPh>
    <phoneticPr fontId="3"/>
  </si>
  <si>
    <t>ｵﾀﾙ･････</t>
    <phoneticPr fontId="3"/>
  </si>
  <si>
    <t>人数
計</t>
    <rPh sb="0" eb="2">
      <t>ニンズウ</t>
    </rPh>
    <rPh sb="3" eb="4">
      <t>ケイ</t>
    </rPh>
    <phoneticPr fontId="3"/>
  </si>
  <si>
    <t>都道府県</t>
    <rPh sb="0" eb="4">
      <t>トドウフケン</t>
    </rPh>
    <phoneticPr fontId="3"/>
  </si>
  <si>
    <t>北海道</t>
    <rPh sb="0" eb="3">
      <t>ホッカイドウ</t>
    </rPh>
    <phoneticPr fontId="3"/>
  </si>
  <si>
    <t>小樽後志</t>
    <rPh sb="0" eb="4">
      <t>オタルシリベシ</t>
    </rPh>
    <phoneticPr fontId="3"/>
  </si>
  <si>
    <t>110mH(0.914m/9.14m)</t>
    <phoneticPr fontId="3"/>
  </si>
  <si>
    <t>110mJH(0.991m/9.14m)</t>
    <phoneticPr fontId="3"/>
  </si>
  <si>
    <t>110mH(1.067m/9.14m)</t>
    <phoneticPr fontId="3"/>
  </si>
  <si>
    <t>400mH(0.914m/35.00m)</t>
    <phoneticPr fontId="3"/>
  </si>
  <si>
    <t>100mH(0.762m/8.00m)</t>
    <phoneticPr fontId="3"/>
  </si>
  <si>
    <t>100mYH(0.762m/8.50m)</t>
    <phoneticPr fontId="3"/>
  </si>
  <si>
    <t>100mH(0.838m/8.50m)</t>
    <phoneticPr fontId="3"/>
  </si>
  <si>
    <t>400mH(0.762m/35.00m)</t>
    <phoneticPr fontId="3"/>
  </si>
  <si>
    <t>砲丸投(7.260kg)</t>
    <rPh sb="0" eb="3">
      <t>ホウガンナ</t>
    </rPh>
    <phoneticPr fontId="1"/>
  </si>
  <si>
    <t>砲丸投(5.000kg)</t>
    <rPh sb="0" eb="3">
      <t>ホウガンナ</t>
    </rPh>
    <phoneticPr fontId="1"/>
  </si>
  <si>
    <t>砲丸投(4.000kg)</t>
    <rPh sb="0" eb="3">
      <t>ホウガンナ</t>
    </rPh>
    <phoneticPr fontId="1"/>
  </si>
  <si>
    <t>砲丸投(2.721kg)</t>
    <rPh sb="0" eb="3">
      <t>ホウガンナ</t>
    </rPh>
    <phoneticPr fontId="1"/>
  </si>
  <si>
    <t>円盤投(2.000kg)</t>
    <rPh sb="0" eb="3">
      <t>エンバンナ</t>
    </rPh>
    <phoneticPr fontId="1"/>
  </si>
  <si>
    <t>円盤投(1.000kg)</t>
    <rPh sb="0" eb="3">
      <t>エンバンナ</t>
    </rPh>
    <phoneticPr fontId="1"/>
  </si>
  <si>
    <t>ハンマー投(7.260kg)</t>
    <rPh sb="4" eb="5">
      <t>ナ</t>
    </rPh>
    <phoneticPr fontId="1"/>
  </si>
  <si>
    <t>J砲丸投(6.000kg)</t>
    <rPh sb="1" eb="4">
      <t>ホウガンナ</t>
    </rPh>
    <phoneticPr fontId="1"/>
  </si>
  <si>
    <t>J円盤投(1.750kg)</t>
    <rPh sb="1" eb="4">
      <t>エンバンナ</t>
    </rPh>
    <phoneticPr fontId="1"/>
  </si>
  <si>
    <t>やり投(800g)</t>
    <rPh sb="2" eb="3">
      <t>ナ</t>
    </rPh>
    <phoneticPr fontId="1"/>
  </si>
  <si>
    <t>やり投(600g)</t>
    <rPh sb="2" eb="3">
      <t>ナ</t>
    </rPh>
    <phoneticPr fontId="1"/>
  </si>
  <si>
    <t>ハンマー投(4.000kg)</t>
    <rPh sb="4" eb="5">
      <t>ナ</t>
    </rPh>
    <phoneticPr fontId="1"/>
  </si>
  <si>
    <t>Jハンマー投(6.000kg)</t>
    <rPh sb="5" eb="6">
      <t>ナ</t>
    </rPh>
    <phoneticPr fontId="1"/>
  </si>
  <si>
    <t>円盤投(1.500kg)</t>
    <rPh sb="0" eb="3">
      <t>エンバンナ</t>
    </rPh>
    <phoneticPr fontId="1"/>
  </si>
  <si>
    <t>小学生大会では、「小学11」「小学12」「小学13」・・・「小学26」のように作成。通信や中学新人では、「中学11」「中学12」「中学21」「中学22」のように作成</t>
    <rPh sb="0" eb="3">
      <t>ショウガクセイ</t>
    </rPh>
    <rPh sb="3" eb="5">
      <t>タイカイ</t>
    </rPh>
    <rPh sb="9" eb="11">
      <t>ショウガク</t>
    </rPh>
    <rPh sb="15" eb="17">
      <t>ショウガク</t>
    </rPh>
    <rPh sb="21" eb="23">
      <t>ショウガク</t>
    </rPh>
    <rPh sb="30" eb="32">
      <t>ショウガク</t>
    </rPh>
    <rPh sb="39" eb="41">
      <t>サクセイ</t>
    </rPh>
    <phoneticPr fontId="3"/>
  </si>
  <si>
    <t>↓申込書の選択肢用・混成種目の設定用（C列の「１」は削除しないこと）</t>
    <rPh sb="1" eb="4">
      <t>モウシコミショ</t>
    </rPh>
    <rPh sb="5" eb="8">
      <t>センタクシ</t>
    </rPh>
    <rPh sb="8" eb="9">
      <t>ヨウ</t>
    </rPh>
    <rPh sb="10" eb="14">
      <t>コンセイシュモク</t>
    </rPh>
    <rPh sb="15" eb="18">
      <t>セッテイヨウ</t>
    </rPh>
    <rPh sb="20" eb="21">
      <t>レツ</t>
    </rPh>
    <rPh sb="26" eb="28">
      <t>サクジョ</t>
    </rPh>
    <phoneticPr fontId="3"/>
  </si>
  <si>
    <t>N</t>
    <phoneticPr fontId="3"/>
  </si>
  <si>
    <t>W</t>
    <phoneticPr fontId="3"/>
  </si>
  <si>
    <t>選手名</t>
    <rPh sb="0" eb="2">
      <t>センシュ</t>
    </rPh>
    <rPh sb="2" eb="3">
      <t>メイ</t>
    </rPh>
    <phoneticPr fontId="3"/>
  </si>
  <si>
    <t>種目リストは、「クラス名_種目名」とする。名称はMark6前と同じ設定にする。</t>
    <rPh sb="0" eb="2">
      <t>シュモク</t>
    </rPh>
    <rPh sb="11" eb="12">
      <t>メイ</t>
    </rPh>
    <rPh sb="13" eb="16">
      <t>シュモクメイ</t>
    </rPh>
    <rPh sb="21" eb="23">
      <t>メイショウ</t>
    </rPh>
    <rPh sb="29" eb="30">
      <t>マエ</t>
    </rPh>
    <rPh sb="31" eb="32">
      <t>オナ</t>
    </rPh>
    <rPh sb="33" eb="35">
      <t>セッテイ</t>
    </rPh>
    <phoneticPr fontId="3"/>
  </si>
  <si>
    <r>
      <t>出場種目１</t>
    </r>
    <r>
      <rPr>
        <sz val="8"/>
        <rFont val="BIZ UDゴシック"/>
        <family val="3"/>
        <charset val="128"/>
      </rPr>
      <t>(ﾌﾟﾙﾀﾞｳﾝより選択)</t>
    </r>
    <r>
      <rPr>
        <sz val="11"/>
        <rFont val="BIZ UDゴシック"/>
        <family val="3"/>
        <charset val="128"/>
      </rPr>
      <t xml:space="preserve">
</t>
    </r>
    <rPh sb="0" eb="2">
      <t>シュツジョウ</t>
    </rPh>
    <rPh sb="2" eb="4">
      <t>シュモク</t>
    </rPh>
    <rPh sb="15" eb="17">
      <t>センタク</t>
    </rPh>
    <phoneticPr fontId="3"/>
  </si>
  <si>
    <r>
      <t>出場種目２</t>
    </r>
    <r>
      <rPr>
        <sz val="8"/>
        <rFont val="BIZ UDゴシック"/>
        <family val="3"/>
        <charset val="128"/>
      </rPr>
      <t>(ﾌﾟﾙﾀﾞｳﾝより選択)</t>
    </r>
    <r>
      <rPr>
        <sz val="11"/>
        <rFont val="BIZ UDゴシック"/>
        <family val="3"/>
        <charset val="128"/>
      </rPr>
      <t xml:space="preserve">
</t>
    </r>
    <rPh sb="0" eb="2">
      <t>シュツジョウ</t>
    </rPh>
    <rPh sb="2" eb="4">
      <t>シュモク</t>
    </rPh>
    <phoneticPr fontId="3"/>
  </si>
  <si>
    <t>※参加選手登録・リレーチーム登録については、別紙の方にご入力ください。</t>
    <rPh sb="1" eb="7">
      <t>サンカセンシュトウロク</t>
    </rPh>
    <rPh sb="14" eb="16">
      <t>トウロク</t>
    </rPh>
    <rPh sb="22" eb="24">
      <t>ベッシ</t>
    </rPh>
    <rPh sb="25" eb="26">
      <t>ホウ</t>
    </rPh>
    <rPh sb="28" eb="30">
      <t>ニュウリョク</t>
    </rPh>
    <phoneticPr fontId="3"/>
  </si>
  <si>
    <t>男子ｺﾝﾊﾞｲﾝﾄﾞA</t>
    <rPh sb="0" eb="2">
      <t>ダンシ</t>
    </rPh>
    <phoneticPr fontId="8"/>
  </si>
  <si>
    <t/>
  </si>
  <si>
    <t>男子ｺﾝﾊﾞｲﾝﾄﾞB</t>
    <rPh sb="0" eb="2">
      <t>ダンシ</t>
    </rPh>
    <phoneticPr fontId="8"/>
  </si>
  <si>
    <t>女子ｺﾝﾊﾞｲﾝﾄﾞA</t>
    <rPh sb="0" eb="2">
      <t>ジョシ</t>
    </rPh>
    <phoneticPr fontId="8"/>
  </si>
  <si>
    <t>女子ｺﾝﾊﾞｲﾝﾄﾞB</t>
    <rPh sb="0" eb="2">
      <t>ジョシ</t>
    </rPh>
    <phoneticPr fontId="8"/>
  </si>
  <si>
    <t>男子四種競技</t>
    <rPh sb="0" eb="2">
      <t>ダンシ</t>
    </rPh>
    <rPh sb="2" eb="4">
      <t>ヨンシュ</t>
    </rPh>
    <rPh sb="4" eb="6">
      <t>キョウギ</t>
    </rPh>
    <phoneticPr fontId="14"/>
  </si>
  <si>
    <t>女子四種競技</t>
    <rPh sb="0" eb="2">
      <t>ジョシ</t>
    </rPh>
    <rPh sb="2" eb="4">
      <t>ヨンシュ</t>
    </rPh>
    <rPh sb="4" eb="6">
      <t>キョウギ</t>
    </rPh>
    <phoneticPr fontId="14"/>
  </si>
  <si>
    <t>小樽男子四種競技</t>
    <rPh sb="0" eb="2">
      <t>オタル</t>
    </rPh>
    <rPh sb="2" eb="4">
      <t>ダンシ</t>
    </rPh>
    <rPh sb="4" eb="6">
      <t>ヨンシュ</t>
    </rPh>
    <rPh sb="6" eb="8">
      <t>キョウギ</t>
    </rPh>
    <phoneticPr fontId="14"/>
  </si>
  <si>
    <t>小樽女子四種競技</t>
    <rPh sb="0" eb="2">
      <t>オタル</t>
    </rPh>
    <rPh sb="2" eb="4">
      <t>ジョシ</t>
    </rPh>
    <rPh sb="4" eb="6">
      <t>ヨンシュ</t>
    </rPh>
    <rPh sb="6" eb="8">
      <t>キョウギ</t>
    </rPh>
    <phoneticPr fontId="14"/>
  </si>
  <si>
    <t>後志女子四種競技</t>
  </si>
  <si>
    <t>Ｒ男</t>
    <rPh sb="1" eb="2">
      <t>オトコ</t>
    </rPh>
    <phoneticPr fontId="8"/>
  </si>
  <si>
    <t>Ｒ女</t>
    <rPh sb="1" eb="2">
      <t>オンナ</t>
    </rPh>
    <phoneticPr fontId="8"/>
  </si>
  <si>
    <t>【種目リスト】</t>
    <rPh sb="1" eb="3">
      <t>シュモク</t>
    </rPh>
    <phoneticPr fontId="3"/>
  </si>
  <si>
    <t>区分＋性別(＋学年)</t>
    <phoneticPr fontId="3"/>
  </si>
  <si>
    <t>名称はMark6前と同じ設定にする。（クラス名、種目名）</t>
    <rPh sb="22" eb="23">
      <t>メイ</t>
    </rPh>
    <rPh sb="24" eb="26">
      <t>シュモク</t>
    </rPh>
    <rPh sb="26" eb="27">
      <t>メイ</t>
    </rPh>
    <phoneticPr fontId="3"/>
  </si>
  <si>
    <t>クラス</t>
    <phoneticPr fontId="3"/>
  </si>
  <si>
    <t>種目</t>
    <rPh sb="0" eb="2">
      <t>シュモク</t>
    </rPh>
    <phoneticPr fontId="3"/>
  </si>
  <si>
    <t>クラス</t>
  </si>
  <si>
    <t>4×100mR</t>
    <phoneticPr fontId="3"/>
  </si>
  <si>
    <t>100mH(0.838m/8.50m)</t>
  </si>
  <si>
    <t>走高跳</t>
  </si>
  <si>
    <t>砲丸投(2.721kg)</t>
    <phoneticPr fontId="3"/>
  </si>
  <si>
    <t>走幅跳</t>
  </si>
  <si>
    <t>区分＋性別(＋学年)</t>
  </si>
  <si>
    <t>↓学年をコードに含める設定は「クラス・種目リスト」シートで設定する。（A57セル）</t>
    <rPh sb="1" eb="3">
      <t>ガクネン</t>
    </rPh>
    <rPh sb="8" eb="9">
      <t>フク</t>
    </rPh>
    <rPh sb="11" eb="13">
      <t>セッテイ</t>
    </rPh>
    <rPh sb="19" eb="21">
      <t>シュモク</t>
    </rPh>
    <rPh sb="29" eb="31">
      <t>セッテイ</t>
    </rPh>
    <phoneticPr fontId="3"/>
  </si>
  <si>
    <t>大会名</t>
    <rPh sb="0" eb="3">
      <t>タイカイメイ</t>
    </rPh>
    <phoneticPr fontId="17"/>
  </si>
  <si>
    <t>ｵﾀﾙｱｻﾘﾁｭｳ</t>
  </si>
  <si>
    <t>小樽商科大</t>
    <rPh sb="0" eb="5">
      <t>オタルショウカダイ</t>
    </rPh>
    <phoneticPr fontId="3"/>
  </si>
  <si>
    <t>ｵﾀﾙｴｰ･ｼﾞｪ･ｰｼｰ</t>
  </si>
  <si>
    <t>小樽後志陸協</t>
    <rPh sb="0" eb="4">
      <t>オタルシリベシ</t>
    </rPh>
    <rPh sb="4" eb="5">
      <t>リク</t>
    </rPh>
    <rPh sb="5" eb="6">
      <t>キョウ</t>
    </rPh>
    <phoneticPr fontId="3"/>
  </si>
  <si>
    <t>ｵﾀﾙｾｲｴﾝﾁｭｳ</t>
  </si>
  <si>
    <t>ｵﾀﾙｾｲﾘｮｳﾁｭｳ</t>
  </si>
  <si>
    <t>ｵﾀﾙｾﾞﾆﾊﾞｺﾁｭｳ</t>
  </si>
  <si>
    <t>ｱｶｲｶﾞﾜﾁｭｳ</t>
  </si>
  <si>
    <t>ｷｮｳﾜﾎｸｼﾝｼｮｳ</t>
  </si>
  <si>
    <t>ｸﾛﾏﾂﾅｲﾘｸｼｮｳ</t>
  </si>
  <si>
    <t>ｷﾓﾍﾞﾂﾁｭｳ</t>
  </si>
  <si>
    <t>ｹｰｱｰﾙｼｰ</t>
  </si>
  <si>
    <t>ｷｮｳｺﾞｸﾁｭｳ</t>
  </si>
  <si>
    <t>ﾄﾏﾘｼｮｳ</t>
  </si>
  <si>
    <t>ｷｮｳﾜﾁｭｳ</t>
  </si>
  <si>
    <t>ﾆｾｺﾘｸｼｮｳ</t>
  </si>
  <si>
    <t>ｸｯﾁｬﾝﾁｭｳ</t>
  </si>
  <si>
    <t>ｸﾛﾏﾂﾅｲﾁｭｳ</t>
  </si>
  <si>
    <t>ﾖｲﾁｻﾜﾏﾁｼｮｳ</t>
  </si>
  <si>
    <t>ﾆｷﾁｭｳ</t>
  </si>
  <si>
    <t>ﾗﾝｺｼｼｮｳ</t>
  </si>
  <si>
    <t>ﾆｾｺﾁｭｳ</t>
  </si>
  <si>
    <t>ﾖｲﾁﾋｶﾞｼﾁｭｳ</t>
  </si>
  <si>
    <t>ﾗﾝｺｼﾁｭｳ</t>
  </si>
  <si>
    <t>ﾙｽﾂﾁｭｳ</t>
  </si>
  <si>
    <r>
      <t xml:space="preserve">性別
</t>
    </r>
    <r>
      <rPr>
        <b/>
        <sz val="8"/>
        <rFont val="BIZ UDゴシック"/>
        <family val="3"/>
        <charset val="128"/>
      </rPr>
      <t>男・女</t>
    </r>
    <rPh sb="0" eb="2">
      <t>セイベツ</t>
    </rPh>
    <rPh sb="3" eb="4">
      <t>オトコ</t>
    </rPh>
    <rPh sb="5" eb="6">
      <t>オンナ</t>
    </rPh>
    <phoneticPr fontId="3"/>
  </si>
  <si>
    <t>男</t>
    <rPh sb="0" eb="1">
      <t>オトコ</t>
    </rPh>
    <phoneticPr fontId="3"/>
  </si>
  <si>
    <t>女</t>
    <rPh sb="0" eb="1">
      <t>オンナ</t>
    </rPh>
    <phoneticPr fontId="3"/>
  </si>
  <si>
    <r>
      <t xml:space="preserve">性別
</t>
    </r>
    <r>
      <rPr>
        <b/>
        <sz val="8"/>
        <rFont val="BIZ UDゴシック"/>
        <family val="3"/>
        <charset val="128"/>
      </rPr>
      <t>男・女</t>
    </r>
    <r>
      <rPr>
        <b/>
        <sz val="11"/>
        <rFont val="BIZ UDゴシック"/>
        <family val="3"/>
        <charset val="128"/>
      </rPr>
      <t xml:space="preserve">
</t>
    </r>
    <r>
      <rPr>
        <b/>
        <sz val="8"/>
        <rFont val="BIZ UDゴシック"/>
        <family val="3"/>
        <charset val="128"/>
      </rPr>
      <t>男女</t>
    </r>
    <rPh sb="0" eb="2">
      <t>セイベツ</t>
    </rPh>
    <rPh sb="3" eb="4">
      <t>オトコ</t>
    </rPh>
    <rPh sb="5" eb="6">
      <t>オンナ</t>
    </rPh>
    <rPh sb="7" eb="9">
      <t>ダンジョ</t>
    </rPh>
    <phoneticPr fontId="3"/>
  </si>
  <si>
    <t>男女</t>
    <rPh sb="0" eb="2">
      <t>ダンジョ</t>
    </rPh>
    <phoneticPr fontId="3"/>
  </si>
  <si>
    <t>小学男</t>
    <rPh sb="0" eb="2">
      <t>ショウガク</t>
    </rPh>
    <rPh sb="2" eb="3">
      <t>オトコ</t>
    </rPh>
    <phoneticPr fontId="3"/>
  </si>
  <si>
    <t>中学男</t>
    <rPh sb="0" eb="2">
      <t>チュウガク</t>
    </rPh>
    <rPh sb="2" eb="3">
      <t>オトコ</t>
    </rPh>
    <phoneticPr fontId="3"/>
  </si>
  <si>
    <t>高校男</t>
    <rPh sb="0" eb="2">
      <t>コウコウ</t>
    </rPh>
    <rPh sb="2" eb="3">
      <t>オトコ</t>
    </rPh>
    <phoneticPr fontId="3"/>
  </si>
  <si>
    <t>一般男</t>
    <rPh sb="0" eb="2">
      <t>イッパン</t>
    </rPh>
    <rPh sb="2" eb="3">
      <t>オトコ</t>
    </rPh>
    <phoneticPr fontId="3"/>
  </si>
  <si>
    <t>小学女</t>
    <rPh sb="0" eb="2">
      <t>ショウガク</t>
    </rPh>
    <rPh sb="2" eb="3">
      <t>オンナ</t>
    </rPh>
    <phoneticPr fontId="3"/>
  </si>
  <si>
    <t>中学女</t>
    <rPh sb="0" eb="2">
      <t>チュウガク</t>
    </rPh>
    <rPh sb="2" eb="3">
      <t>オンナ</t>
    </rPh>
    <phoneticPr fontId="3"/>
  </si>
  <si>
    <t>高校女</t>
    <rPh sb="0" eb="2">
      <t>コウコウ</t>
    </rPh>
    <rPh sb="2" eb="3">
      <t>オンナ</t>
    </rPh>
    <phoneticPr fontId="3"/>
  </si>
  <si>
    <t>一般女</t>
    <rPh sb="0" eb="2">
      <t>イッパン</t>
    </rPh>
    <rPh sb="2" eb="3">
      <t>オンナ</t>
    </rPh>
    <phoneticPr fontId="3"/>
  </si>
  <si>
    <t>小学男</t>
    <phoneticPr fontId="3"/>
  </si>
  <si>
    <t>小学男女</t>
    <rPh sb="0" eb="2">
      <t>ショウガク</t>
    </rPh>
    <rPh sb="2" eb="4">
      <t>ダンジョ</t>
    </rPh>
    <phoneticPr fontId="3"/>
  </si>
  <si>
    <t>男子</t>
    <rPh sb="0" eb="2">
      <t>ダンシ</t>
    </rPh>
    <phoneticPr fontId="8"/>
  </si>
  <si>
    <t>小学男子</t>
    <rPh sb="0" eb="2">
      <t>ショウガク</t>
    </rPh>
    <rPh sb="2" eb="4">
      <t>ダンシ</t>
    </rPh>
    <phoneticPr fontId="8"/>
  </si>
  <si>
    <t>中学男子</t>
    <rPh sb="0" eb="2">
      <t>チュウガク</t>
    </rPh>
    <rPh sb="2" eb="4">
      <t>ダンシ</t>
    </rPh>
    <phoneticPr fontId="8"/>
  </si>
  <si>
    <t>高校男子</t>
    <rPh sb="0" eb="2">
      <t>コウコウ</t>
    </rPh>
    <rPh sb="2" eb="4">
      <t>ダンシ</t>
    </rPh>
    <phoneticPr fontId="8"/>
  </si>
  <si>
    <t>高校一般男子</t>
    <rPh sb="0" eb="2">
      <t>コウコウ</t>
    </rPh>
    <rPh sb="2" eb="4">
      <t>イッパン</t>
    </rPh>
    <rPh sb="4" eb="6">
      <t>ダンシ</t>
    </rPh>
    <phoneticPr fontId="8"/>
  </si>
  <si>
    <t>共通男子</t>
    <rPh sb="0" eb="2">
      <t>キョウツウ</t>
    </rPh>
    <rPh sb="2" eb="4">
      <t>ダンシ</t>
    </rPh>
    <phoneticPr fontId="8"/>
  </si>
  <si>
    <t>１年男子</t>
    <rPh sb="1" eb="2">
      <t>ネン</t>
    </rPh>
    <rPh sb="2" eb="4">
      <t>ダンシ</t>
    </rPh>
    <phoneticPr fontId="2"/>
  </si>
  <si>
    <t>２年男子</t>
    <rPh sb="1" eb="2">
      <t>ネン</t>
    </rPh>
    <rPh sb="2" eb="4">
      <t>ダンシ</t>
    </rPh>
    <phoneticPr fontId="2"/>
  </si>
  <si>
    <t>３年男子</t>
    <rPh sb="1" eb="2">
      <t>ネン</t>
    </rPh>
    <rPh sb="2" eb="4">
      <t>ダンシ</t>
    </rPh>
    <phoneticPr fontId="2"/>
  </si>
  <si>
    <t>４年男子</t>
    <rPh sb="1" eb="2">
      <t>ネン</t>
    </rPh>
    <rPh sb="2" eb="4">
      <t>ダンシ</t>
    </rPh>
    <phoneticPr fontId="2"/>
  </si>
  <si>
    <t>５年男子</t>
    <rPh sb="1" eb="2">
      <t>ネン</t>
    </rPh>
    <rPh sb="2" eb="4">
      <t>ダンシ</t>
    </rPh>
    <phoneticPr fontId="2"/>
  </si>
  <si>
    <t>６年男子</t>
    <rPh sb="1" eb="2">
      <t>ネン</t>
    </rPh>
    <rPh sb="2" eb="4">
      <t>ダンシ</t>
    </rPh>
    <phoneticPr fontId="2"/>
  </si>
  <si>
    <t>１・２年男子</t>
    <rPh sb="3" eb="4">
      <t>ネン</t>
    </rPh>
    <rPh sb="4" eb="6">
      <t>ダンシ</t>
    </rPh>
    <phoneticPr fontId="2"/>
  </si>
  <si>
    <t>３・４年男子</t>
    <rPh sb="3" eb="4">
      <t>ネン</t>
    </rPh>
    <rPh sb="4" eb="6">
      <t>ダンシ</t>
    </rPh>
    <phoneticPr fontId="2"/>
  </si>
  <si>
    <t>５・６年男子</t>
    <rPh sb="3" eb="4">
      <t>ネン</t>
    </rPh>
    <rPh sb="4" eb="6">
      <t>ダンシ</t>
    </rPh>
    <phoneticPr fontId="2"/>
  </si>
  <si>
    <t>中学１年男子</t>
    <rPh sb="0" eb="2">
      <t>チュウガク</t>
    </rPh>
    <rPh sb="3" eb="4">
      <t>ネン</t>
    </rPh>
    <rPh sb="4" eb="6">
      <t>ダンシ</t>
    </rPh>
    <phoneticPr fontId="2"/>
  </si>
  <si>
    <t>中学２年男子</t>
    <rPh sb="0" eb="2">
      <t>チュウガク</t>
    </rPh>
    <rPh sb="3" eb="4">
      <t>ネン</t>
    </rPh>
    <rPh sb="4" eb="6">
      <t>ダンシ</t>
    </rPh>
    <phoneticPr fontId="2"/>
  </si>
  <si>
    <t>中学共通男子</t>
    <rPh sb="0" eb="2">
      <t>チュウガク</t>
    </rPh>
    <rPh sb="2" eb="4">
      <t>キョウツウ</t>
    </rPh>
    <rPh sb="4" eb="6">
      <t>ダンシ</t>
    </rPh>
    <phoneticPr fontId="2"/>
  </si>
  <si>
    <t>小学混合</t>
    <rPh sb="0" eb="2">
      <t>ショウガク</t>
    </rPh>
    <rPh sb="2" eb="4">
      <t>コンゴウ</t>
    </rPh>
    <phoneticPr fontId="8"/>
  </si>
  <si>
    <t>女子</t>
    <rPh sb="0" eb="2">
      <t>ジョシ</t>
    </rPh>
    <phoneticPr fontId="8"/>
  </si>
  <si>
    <t>小学女子</t>
    <rPh sb="0" eb="2">
      <t>ショウガク</t>
    </rPh>
    <rPh sb="2" eb="4">
      <t>ジョシ</t>
    </rPh>
    <phoneticPr fontId="8"/>
  </si>
  <si>
    <t>中学女子</t>
    <rPh sb="0" eb="2">
      <t>チュウガク</t>
    </rPh>
    <rPh sb="2" eb="4">
      <t>ジョシ</t>
    </rPh>
    <phoneticPr fontId="8"/>
  </si>
  <si>
    <t>高校女子</t>
    <rPh sb="0" eb="2">
      <t>コウコウ</t>
    </rPh>
    <rPh sb="2" eb="4">
      <t>ジョシ</t>
    </rPh>
    <phoneticPr fontId="8"/>
  </si>
  <si>
    <t>高校一般女子</t>
    <rPh sb="0" eb="2">
      <t>コウコウ</t>
    </rPh>
    <rPh sb="2" eb="4">
      <t>イッパン</t>
    </rPh>
    <rPh sb="4" eb="6">
      <t>ジョシ</t>
    </rPh>
    <phoneticPr fontId="8"/>
  </si>
  <si>
    <t>共通女子</t>
    <rPh sb="0" eb="2">
      <t>キョウツウ</t>
    </rPh>
    <rPh sb="2" eb="4">
      <t>ジョシ</t>
    </rPh>
    <phoneticPr fontId="8"/>
  </si>
  <si>
    <t>小樽１年女子</t>
    <rPh sb="0" eb="2">
      <t>オタル</t>
    </rPh>
    <rPh sb="3" eb="4">
      <t>ネン</t>
    </rPh>
    <rPh sb="4" eb="6">
      <t>ジョシ</t>
    </rPh>
    <phoneticPr fontId="2"/>
  </si>
  <si>
    <t>１年女子</t>
    <rPh sb="1" eb="2">
      <t>ネン</t>
    </rPh>
    <rPh sb="2" eb="4">
      <t>ジョシ</t>
    </rPh>
    <phoneticPr fontId="2"/>
  </si>
  <si>
    <t>２年女子</t>
    <rPh sb="1" eb="2">
      <t>ネン</t>
    </rPh>
    <rPh sb="2" eb="4">
      <t>ジョシ</t>
    </rPh>
    <phoneticPr fontId="2"/>
  </si>
  <si>
    <t>３年女子</t>
    <rPh sb="1" eb="2">
      <t>ネン</t>
    </rPh>
    <rPh sb="2" eb="4">
      <t>ジョシ</t>
    </rPh>
    <phoneticPr fontId="2"/>
  </si>
  <si>
    <t>４年女子</t>
    <rPh sb="1" eb="2">
      <t>ネン</t>
    </rPh>
    <rPh sb="2" eb="4">
      <t>ジョシ</t>
    </rPh>
    <phoneticPr fontId="2"/>
  </si>
  <si>
    <t>５年女子</t>
    <rPh sb="1" eb="2">
      <t>ネン</t>
    </rPh>
    <rPh sb="2" eb="4">
      <t>ジョシ</t>
    </rPh>
    <phoneticPr fontId="2"/>
  </si>
  <si>
    <t>６年女子</t>
    <rPh sb="1" eb="2">
      <t>ネン</t>
    </rPh>
    <rPh sb="2" eb="4">
      <t>ジョシ</t>
    </rPh>
    <phoneticPr fontId="2"/>
  </si>
  <si>
    <t>１・２年女子</t>
    <rPh sb="3" eb="4">
      <t>ネン</t>
    </rPh>
    <rPh sb="4" eb="6">
      <t>ジョシ</t>
    </rPh>
    <phoneticPr fontId="2"/>
  </si>
  <si>
    <t>３・４年女子</t>
    <rPh sb="3" eb="4">
      <t>ネン</t>
    </rPh>
    <rPh sb="4" eb="6">
      <t>ジョシ</t>
    </rPh>
    <phoneticPr fontId="2"/>
  </si>
  <si>
    <t>５・６年女子</t>
    <rPh sb="3" eb="4">
      <t>ネン</t>
    </rPh>
    <rPh sb="4" eb="6">
      <t>ジョシ</t>
    </rPh>
    <phoneticPr fontId="2"/>
  </si>
  <si>
    <t>小樽女子</t>
    <rPh sb="0" eb="2">
      <t>オタル</t>
    </rPh>
    <rPh sb="2" eb="4">
      <t>ジョシ</t>
    </rPh>
    <phoneticPr fontId="2"/>
  </si>
  <si>
    <t>中学１年女子</t>
    <rPh sb="0" eb="2">
      <t>チュウガク</t>
    </rPh>
    <rPh sb="3" eb="4">
      <t>ネン</t>
    </rPh>
    <rPh sb="4" eb="6">
      <t>ジョシ</t>
    </rPh>
    <phoneticPr fontId="2"/>
  </si>
  <si>
    <t>中学２年女子</t>
    <rPh sb="0" eb="2">
      <t>チュウガク</t>
    </rPh>
    <rPh sb="3" eb="4">
      <t>ネン</t>
    </rPh>
    <rPh sb="4" eb="6">
      <t>ジョシ</t>
    </rPh>
    <phoneticPr fontId="2"/>
  </si>
  <si>
    <t>後志女子</t>
    <rPh sb="0" eb="2">
      <t>シリベシ</t>
    </rPh>
    <rPh sb="2" eb="4">
      <t>ジョシ</t>
    </rPh>
    <phoneticPr fontId="2"/>
  </si>
  <si>
    <t>５・６年混合</t>
    <rPh sb="3" eb="4">
      <t>ネン</t>
    </rPh>
    <rPh sb="4" eb="6">
      <t>コンゴウ</t>
    </rPh>
    <phoneticPr fontId="8"/>
  </si>
  <si>
    <t>中学共通女子</t>
    <rPh sb="0" eb="2">
      <t>チュウガク</t>
    </rPh>
    <rPh sb="2" eb="4">
      <t>キョウツウ</t>
    </rPh>
    <rPh sb="4" eb="6">
      <t>ジョシ</t>
    </rPh>
    <phoneticPr fontId="2"/>
  </si>
  <si>
    <t>U16男子</t>
    <rPh sb="3" eb="5">
      <t>ダンシ</t>
    </rPh>
    <phoneticPr fontId="3"/>
  </si>
  <si>
    <t>U16道代表枠男子</t>
    <rPh sb="3" eb="4">
      <t>ドウ</t>
    </rPh>
    <rPh sb="4" eb="6">
      <t>ダイヒョウ</t>
    </rPh>
    <rPh sb="6" eb="7">
      <t>ワク</t>
    </rPh>
    <rPh sb="7" eb="9">
      <t>ダンシ</t>
    </rPh>
    <phoneticPr fontId="3"/>
  </si>
  <si>
    <t>U16女子</t>
    <rPh sb="3" eb="5">
      <t>ジョシ</t>
    </rPh>
    <phoneticPr fontId="3"/>
  </si>
  <si>
    <t>U16道代表枠女子</t>
    <rPh sb="3" eb="4">
      <t>ドウ</t>
    </rPh>
    <rPh sb="4" eb="7">
      <t>ダイヒョウワク</t>
    </rPh>
    <rPh sb="7" eb="9">
      <t>ジョシ</t>
    </rPh>
    <phoneticPr fontId="3"/>
  </si>
  <si>
    <t>男子八種競技</t>
    <rPh sb="0" eb="2">
      <t>ダンシ</t>
    </rPh>
    <rPh sb="2" eb="6">
      <t>ハッシュキョウギ</t>
    </rPh>
    <phoneticPr fontId="1"/>
  </si>
  <si>
    <t>女子七種競技</t>
    <rPh sb="0" eb="2">
      <t>ジョシ</t>
    </rPh>
    <rPh sb="2" eb="6">
      <t>ナナシュキョウギ</t>
    </rPh>
    <phoneticPr fontId="1"/>
  </si>
  <si>
    <t>後志男子四種競技</t>
    <rPh sb="4" eb="6">
      <t>ヨンシュ</t>
    </rPh>
    <rPh sb="6" eb="8">
      <t>キョウギ</t>
    </rPh>
    <phoneticPr fontId="1"/>
  </si>
  <si>
    <t>※数式や条件付き書式の設定が壊れるため、セルをドラッグして移動させないでください。</t>
    <rPh sb="1" eb="3">
      <t>スウシキ</t>
    </rPh>
    <rPh sb="4" eb="7">
      <t>ジョウケンツ</t>
    </rPh>
    <rPh sb="8" eb="10">
      <t>ショシキ</t>
    </rPh>
    <rPh sb="11" eb="13">
      <t>セッテイ</t>
    </rPh>
    <rPh sb="14" eb="15">
      <t>コワ</t>
    </rPh>
    <rPh sb="29" eb="31">
      <t>イドウ</t>
    </rPh>
    <phoneticPr fontId="3"/>
  </si>
  <si>
    <t>購入個数</t>
    <rPh sb="0" eb="4">
      <t>コウニュウコスウ</t>
    </rPh>
    <phoneticPr fontId="3"/>
  </si>
  <si>
    <t>希望の係</t>
    <rPh sb="0" eb="2">
      <t>キボウ</t>
    </rPh>
    <rPh sb="3" eb="4">
      <t>カカリ</t>
    </rPh>
    <phoneticPr fontId="3"/>
  </si>
  <si>
    <t>小樽男子</t>
    <rPh sb="0" eb="2">
      <t>オタル</t>
    </rPh>
    <rPh sb="2" eb="4">
      <t>ダンシ</t>
    </rPh>
    <phoneticPr fontId="8"/>
  </si>
  <si>
    <t>小樽１年男子</t>
    <rPh sb="0" eb="2">
      <t>オタル</t>
    </rPh>
    <rPh sb="3" eb="4">
      <t>ネン</t>
    </rPh>
    <rPh sb="4" eb="6">
      <t>ダンシ</t>
    </rPh>
    <phoneticPr fontId="8"/>
  </si>
  <si>
    <t>後志男子</t>
    <rPh sb="0" eb="4">
      <t>シリベシダンシ</t>
    </rPh>
    <phoneticPr fontId="8"/>
  </si>
  <si>
    <t>中学３年男子</t>
    <rPh sb="0" eb="2">
      <t>チュウガク</t>
    </rPh>
    <rPh sb="3" eb="4">
      <t>ネン</t>
    </rPh>
    <rPh sb="4" eb="6">
      <t>ダンシ</t>
    </rPh>
    <phoneticPr fontId="2"/>
  </si>
  <si>
    <t>中学３年女子</t>
    <rPh sb="0" eb="2">
      <t>チュウガク</t>
    </rPh>
    <rPh sb="3" eb="4">
      <t>ネン</t>
    </rPh>
    <rPh sb="4" eb="6">
      <t>ジョシ</t>
    </rPh>
    <phoneticPr fontId="2"/>
  </si>
  <si>
    <t>参加申込書・希望審判申込書</t>
    <rPh sb="0" eb="1">
      <t>サン</t>
    </rPh>
    <rPh sb="1" eb="2">
      <t>カ</t>
    </rPh>
    <rPh sb="2" eb="3">
      <t>モウ</t>
    </rPh>
    <rPh sb="3" eb="4">
      <t>コ</t>
    </rPh>
    <rPh sb="4" eb="5">
      <t>ショ</t>
    </rPh>
    <rPh sb="6" eb="10">
      <t>キボウシンパン</t>
    </rPh>
    <rPh sb="10" eb="13">
      <t>モウシコミショ</t>
    </rPh>
    <phoneticPr fontId="3"/>
  </si>
  <si>
    <t>参加料合計金額</t>
    <rPh sb="0" eb="3">
      <t>サンカリョウ</t>
    </rPh>
    <rPh sb="3" eb="5">
      <t>ゴウケイ</t>
    </rPh>
    <rPh sb="5" eb="7">
      <t>キンガク</t>
    </rPh>
    <phoneticPr fontId="3"/>
  </si>
  <si>
    <t>振　込　合　計　金　額</t>
    <rPh sb="0" eb="1">
      <t>シン</t>
    </rPh>
    <rPh sb="2" eb="3">
      <t>コ</t>
    </rPh>
    <rPh sb="4" eb="5">
      <t>ゴウ</t>
    </rPh>
    <rPh sb="6" eb="7">
      <t>ケイ</t>
    </rPh>
    <rPh sb="8" eb="9">
      <t>カネ</t>
    </rPh>
    <rPh sb="10" eb="11">
      <t>ガク</t>
    </rPh>
    <phoneticPr fontId="3"/>
  </si>
  <si>
    <t>● 腰ナンバー購入(希望者のみ)</t>
    <rPh sb="2" eb="3">
      <t>コシ</t>
    </rPh>
    <rPh sb="7" eb="9">
      <t>コウニュウ</t>
    </rPh>
    <rPh sb="10" eb="13">
      <t>キボウシャ</t>
    </rPh>
    <phoneticPr fontId="3"/>
  </si>
  <si>
    <t>参加料合計</t>
    <rPh sb="0" eb="5">
      <t>サンカリョウゴウケイ</t>
    </rPh>
    <phoneticPr fontId="3"/>
  </si>
  <si>
    <t>振込合計</t>
    <rPh sb="0" eb="2">
      <t>フリコミ</t>
    </rPh>
    <rPh sb="2" eb="4">
      <t>ゴウケイ</t>
    </rPh>
    <phoneticPr fontId="3"/>
  </si>
  <si>
    <t>ビブスNo</t>
    <phoneticPr fontId="3"/>
  </si>
  <si>
    <t>↑複数の区分の選手がいる場合「参加選手登録」で個別に区分を入力</t>
    <rPh sb="1" eb="3">
      <t>フクスウ</t>
    </rPh>
    <rPh sb="4" eb="6">
      <t>クブン</t>
    </rPh>
    <rPh sb="7" eb="9">
      <t>センシュ</t>
    </rPh>
    <rPh sb="12" eb="14">
      <t>バアイ</t>
    </rPh>
    <rPh sb="15" eb="17">
      <t>サンカ</t>
    </rPh>
    <rPh sb="17" eb="19">
      <t>センシュ</t>
    </rPh>
    <rPh sb="19" eb="21">
      <t>トウロク</t>
    </rPh>
    <rPh sb="23" eb="25">
      <t>コベツ</t>
    </rPh>
    <rPh sb="26" eb="28">
      <t>クブン</t>
    </rPh>
    <rPh sb="29" eb="31">
      <t>ニュウリョク</t>
    </rPh>
    <phoneticPr fontId="3"/>
  </si>
  <si>
    <t>『参加選手登録』に入力してください。参加人数・参加料が自動で計算されます</t>
    <rPh sb="1" eb="3">
      <t>サンカ</t>
    </rPh>
    <rPh sb="5" eb="7">
      <t>トウロク</t>
    </rPh>
    <rPh sb="18" eb="22">
      <t>サンカニンズウ</t>
    </rPh>
    <rPh sb="23" eb="26">
      <t>サンカリョウ</t>
    </rPh>
    <phoneticPr fontId="3"/>
  </si>
  <si>
    <t>小樽A･J･C</t>
    <rPh sb="0" eb="2">
      <t>オタル</t>
    </rPh>
    <phoneticPr fontId="5"/>
  </si>
  <si>
    <t>岩内高</t>
    <rPh sb="0" eb="2">
      <t>イワナイ</t>
    </rPh>
    <rPh sb="2" eb="3">
      <t>コウ</t>
    </rPh>
    <phoneticPr fontId="5"/>
  </si>
  <si>
    <t>ｲﾜﾅｲｺｳ</t>
  </si>
  <si>
    <t>朝里TFC</t>
    <rPh sb="0" eb="2">
      <t>アサリ</t>
    </rPh>
    <phoneticPr fontId="5"/>
  </si>
  <si>
    <t>ｱｻﾘﾃｨｰｴﾌｼｰ</t>
  </si>
  <si>
    <t>小樽朝里中</t>
    <rPh sb="0" eb="2">
      <t>オタル</t>
    </rPh>
    <rPh sb="2" eb="5">
      <t>アサリチュウ</t>
    </rPh>
    <phoneticPr fontId="5"/>
  </si>
  <si>
    <t>小樽桜陽高</t>
    <rPh sb="0" eb="2">
      <t>オタル</t>
    </rPh>
    <rPh sb="2" eb="5">
      <t>オウヨウコウ</t>
    </rPh>
    <phoneticPr fontId="5"/>
  </si>
  <si>
    <t>ｵﾀﾙｵｳﾖｳｺｳ</t>
  </si>
  <si>
    <t>岩内陸少</t>
    <rPh sb="0" eb="2">
      <t>イワナイ</t>
    </rPh>
    <rPh sb="2" eb="3">
      <t>リク</t>
    </rPh>
    <rPh sb="3" eb="4">
      <t>ショウ</t>
    </rPh>
    <phoneticPr fontId="5"/>
  </si>
  <si>
    <t>ｲﾜﾅｲﾘｸｼｮｳ</t>
  </si>
  <si>
    <t>小樽水産高</t>
    <rPh sb="0" eb="2">
      <t>オタル</t>
    </rPh>
    <rPh sb="2" eb="5">
      <t>スイサンコウ</t>
    </rPh>
    <phoneticPr fontId="5"/>
  </si>
  <si>
    <t>ｵﾀﾙｽｲｻﾝｺｳ</t>
  </si>
  <si>
    <t>京極陸少</t>
    <rPh sb="0" eb="2">
      <t>キョウゴク</t>
    </rPh>
    <rPh sb="2" eb="3">
      <t>リク</t>
    </rPh>
    <rPh sb="3" eb="4">
      <t>ショウ</t>
    </rPh>
    <phoneticPr fontId="5"/>
  </si>
  <si>
    <t>ｷｮｳｺﾞｸﾘｸｼｮｳ</t>
  </si>
  <si>
    <t>小樽菁園中</t>
    <rPh sb="0" eb="2">
      <t>オタル</t>
    </rPh>
    <rPh sb="2" eb="4">
      <t>セイエン</t>
    </rPh>
    <rPh sb="4" eb="5">
      <t>チュウ</t>
    </rPh>
    <phoneticPr fontId="5"/>
  </si>
  <si>
    <t>小樽潮陵高</t>
    <rPh sb="0" eb="2">
      <t>オタル</t>
    </rPh>
    <rPh sb="2" eb="5">
      <t>チョウリョウコウ</t>
    </rPh>
    <phoneticPr fontId="5"/>
  </si>
  <si>
    <t>ｵﾀﾙﾁｮｳﾘｮｳｺｳ</t>
  </si>
  <si>
    <t>ニセコ陸少</t>
    <rPh sb="3" eb="4">
      <t>リク</t>
    </rPh>
    <rPh sb="4" eb="5">
      <t>ショウ</t>
    </rPh>
    <phoneticPr fontId="5"/>
  </si>
  <si>
    <t>小樽西陵中</t>
    <rPh sb="0" eb="2">
      <t>オタル</t>
    </rPh>
    <rPh sb="2" eb="4">
      <t>セイリョウ</t>
    </rPh>
    <rPh sb="4" eb="5">
      <t>チュウ</t>
    </rPh>
    <phoneticPr fontId="5"/>
  </si>
  <si>
    <t>小樽未来創造高</t>
    <rPh sb="0" eb="2">
      <t>オタル</t>
    </rPh>
    <rPh sb="2" eb="4">
      <t>ミライ</t>
    </rPh>
    <rPh sb="4" eb="6">
      <t>ソウゾウ</t>
    </rPh>
    <rPh sb="6" eb="7">
      <t>ダカ</t>
    </rPh>
    <phoneticPr fontId="5"/>
  </si>
  <si>
    <t>ｵﾀﾙﾐﾗｲｿｳｿﾞｳｺｳ</t>
  </si>
  <si>
    <t>ニッキーズAC</t>
  </si>
  <si>
    <t>ﾆｯｷｰｽﾞｴｰｼｰ</t>
  </si>
  <si>
    <t>小樽銭函中</t>
    <rPh sb="0" eb="2">
      <t>オタル</t>
    </rPh>
    <rPh sb="2" eb="5">
      <t>ゼニバコチュウ</t>
    </rPh>
    <phoneticPr fontId="5"/>
  </si>
  <si>
    <t>倶知安高</t>
    <rPh sb="0" eb="3">
      <t>クッチャン</t>
    </rPh>
    <rPh sb="3" eb="4">
      <t>コウ</t>
    </rPh>
    <phoneticPr fontId="5"/>
  </si>
  <si>
    <t>ｸｯﾁｬﾝｺｳ</t>
  </si>
  <si>
    <t>留寿都陸少</t>
    <rPh sb="0" eb="3">
      <t>ルスツ</t>
    </rPh>
    <rPh sb="3" eb="4">
      <t>リク</t>
    </rPh>
    <rPh sb="4" eb="5">
      <t>ショウ</t>
    </rPh>
    <phoneticPr fontId="5"/>
  </si>
  <si>
    <t>ﾙｽﾂﾘｸｼｮｳ</t>
  </si>
  <si>
    <t>倶知安農業高</t>
  </si>
  <si>
    <t>ｸｯﾁｬﾝﾉｳｷﾞｮｳｺｳ</t>
  </si>
  <si>
    <t>黒松内陸少</t>
    <rPh sb="0" eb="3">
      <t>クロマツナイ</t>
    </rPh>
    <rPh sb="3" eb="4">
      <t>リク</t>
    </rPh>
    <rPh sb="4" eb="5">
      <t>ショウ</t>
    </rPh>
    <phoneticPr fontId="5"/>
  </si>
  <si>
    <t>高等聾</t>
    <rPh sb="0" eb="3">
      <t>コウトウロウ</t>
    </rPh>
    <phoneticPr fontId="5"/>
  </si>
  <si>
    <t>ｺｳﾄｳﾛｳ</t>
  </si>
  <si>
    <t>ＫＲＣ</t>
  </si>
  <si>
    <t>赤井川中</t>
    <rPh sb="0" eb="3">
      <t>アカイガワ</t>
    </rPh>
    <rPh sb="3" eb="4">
      <t>チュウ</t>
    </rPh>
    <phoneticPr fontId="5"/>
  </si>
  <si>
    <t>赤井川小</t>
    <rPh sb="0" eb="3">
      <t>アカイガワ</t>
    </rPh>
    <rPh sb="3" eb="4">
      <t>ショウ</t>
    </rPh>
    <phoneticPr fontId="5"/>
  </si>
  <si>
    <t>ｱｶｲｶﾞﾜｼｮｳ</t>
  </si>
  <si>
    <t>喜茂別中</t>
    <rPh sb="0" eb="3">
      <t>キモベツ</t>
    </rPh>
    <rPh sb="3" eb="4">
      <t>チュウ</t>
    </rPh>
    <phoneticPr fontId="5"/>
  </si>
  <si>
    <t>小樽朝里小</t>
    <rPh sb="0" eb="2">
      <t>オタル</t>
    </rPh>
    <rPh sb="2" eb="5">
      <t>アサリショウ</t>
    </rPh>
    <phoneticPr fontId="5"/>
  </si>
  <si>
    <t>ｵﾀﾙｱｻﾘｼｮｳ</t>
  </si>
  <si>
    <t>京極中</t>
    <rPh sb="0" eb="3">
      <t>キョウゴクチュウ</t>
    </rPh>
    <phoneticPr fontId="5"/>
  </si>
  <si>
    <t>小樽桜小</t>
    <rPh sb="0" eb="2">
      <t>オタル</t>
    </rPh>
    <phoneticPr fontId="4"/>
  </si>
  <si>
    <t>共和中</t>
    <rPh sb="0" eb="2">
      <t>キョウワ</t>
    </rPh>
    <rPh sb="2" eb="3">
      <t>チュウ</t>
    </rPh>
    <phoneticPr fontId="5"/>
  </si>
  <si>
    <t>小樽銭函小</t>
    <rPh sb="0" eb="2">
      <t>オタル</t>
    </rPh>
    <phoneticPr fontId="4"/>
  </si>
  <si>
    <t>倶知安中</t>
    <rPh sb="0" eb="3">
      <t>クッチャン</t>
    </rPh>
    <rPh sb="3" eb="4">
      <t>チュウ</t>
    </rPh>
    <phoneticPr fontId="5"/>
  </si>
  <si>
    <t>小樽望洋台小</t>
    <rPh sb="0" eb="2">
      <t>オタル</t>
    </rPh>
    <rPh sb="2" eb="6">
      <t>ボウヨウダイショウ</t>
    </rPh>
    <phoneticPr fontId="5"/>
  </si>
  <si>
    <t>ｵﾀﾙﾎﾞｳﾖｳﾀﾞｲｼｮｳ</t>
  </si>
  <si>
    <t>黒松内中</t>
    <rPh sb="0" eb="3">
      <t>クロマツナイ</t>
    </rPh>
    <rPh sb="3" eb="4">
      <t>チュウ</t>
    </rPh>
    <phoneticPr fontId="5"/>
  </si>
  <si>
    <t>小樽山の手小</t>
  </si>
  <si>
    <t>仁木中</t>
    <rPh sb="0" eb="2">
      <t>ニキ</t>
    </rPh>
    <rPh sb="2" eb="3">
      <t>チュウ</t>
    </rPh>
    <phoneticPr fontId="5"/>
  </si>
  <si>
    <t>共和北辰小</t>
    <rPh sb="0" eb="2">
      <t>キョウワ</t>
    </rPh>
    <rPh sb="2" eb="4">
      <t>ホクシン</t>
    </rPh>
    <rPh sb="4" eb="5">
      <t>ショウ</t>
    </rPh>
    <phoneticPr fontId="5"/>
  </si>
  <si>
    <t>ニセコ中</t>
    <rPh sb="3" eb="4">
      <t>チュウ</t>
    </rPh>
    <phoneticPr fontId="5"/>
  </si>
  <si>
    <t>倶知安北陽小</t>
    <rPh sb="0" eb="3">
      <t>クッチャン</t>
    </rPh>
    <rPh sb="3" eb="5">
      <t>ホクヨウ</t>
    </rPh>
    <rPh sb="5" eb="6">
      <t>ショウ</t>
    </rPh>
    <phoneticPr fontId="4"/>
  </si>
  <si>
    <t>余市東中</t>
    <rPh sb="0" eb="2">
      <t>ヨイチ</t>
    </rPh>
    <rPh sb="2" eb="4">
      <t>ヒガシチュウ</t>
    </rPh>
    <phoneticPr fontId="5"/>
  </si>
  <si>
    <t>倶知安小</t>
    <rPh sb="0" eb="3">
      <t>クッチャン</t>
    </rPh>
    <rPh sb="3" eb="4">
      <t>ショウ</t>
    </rPh>
    <phoneticPr fontId="4"/>
  </si>
  <si>
    <t>蘭越中</t>
    <rPh sb="0" eb="2">
      <t>ランコシ</t>
    </rPh>
    <rPh sb="2" eb="3">
      <t>チュウ</t>
    </rPh>
    <phoneticPr fontId="5"/>
  </si>
  <si>
    <t>倶知安東小</t>
    <rPh sb="0" eb="3">
      <t>クッチャン</t>
    </rPh>
    <rPh sb="3" eb="4">
      <t>ヒガシ</t>
    </rPh>
    <rPh sb="4" eb="5">
      <t>ショウ</t>
    </rPh>
    <phoneticPr fontId="4"/>
  </si>
  <si>
    <t>留寿都中</t>
    <rPh sb="0" eb="3">
      <t>ルスツ</t>
    </rPh>
    <rPh sb="3" eb="4">
      <t>チュウ</t>
    </rPh>
    <phoneticPr fontId="5"/>
  </si>
  <si>
    <t>積丹美国小</t>
    <rPh sb="0" eb="2">
      <t>シャコタン</t>
    </rPh>
    <rPh sb="2" eb="4">
      <t>ビクニ</t>
    </rPh>
    <rPh sb="4" eb="5">
      <t>ショウ</t>
    </rPh>
    <phoneticPr fontId="4"/>
  </si>
  <si>
    <t>泊小</t>
    <rPh sb="0" eb="1">
      <t>トマ</t>
    </rPh>
    <rPh sb="1" eb="2">
      <t>ショウ</t>
    </rPh>
    <phoneticPr fontId="5"/>
  </si>
  <si>
    <t>余市沢町小</t>
    <rPh sb="0" eb="2">
      <t>ヨイチ</t>
    </rPh>
    <rPh sb="2" eb="5">
      <t>サワマチショウ</t>
    </rPh>
    <phoneticPr fontId="5"/>
  </si>
  <si>
    <t>蘭越小</t>
    <rPh sb="0" eb="2">
      <t>ランコシ</t>
    </rPh>
    <rPh sb="2" eb="3">
      <t>ショウ</t>
    </rPh>
    <phoneticPr fontId="5"/>
  </si>
  <si>
    <t>団体名・学校名</t>
    <rPh sb="0" eb="2">
      <t>ダンタイ</t>
    </rPh>
    <rPh sb="2" eb="3">
      <t>メイ</t>
    </rPh>
    <rPh sb="4" eb="7">
      <t>ガッコウメイ</t>
    </rPh>
    <phoneticPr fontId="3"/>
  </si>
  <si>
    <t>フリガナ</t>
    <phoneticPr fontId="3"/>
  </si>
  <si>
    <t>北照高</t>
    <rPh sb="0" eb="2">
      <t>ホクショウ</t>
    </rPh>
    <rPh sb="2" eb="3">
      <t>コウ</t>
    </rPh>
    <phoneticPr fontId="3"/>
  </si>
  <si>
    <t>ﾎｸｼｮｳｺｳ</t>
    <phoneticPr fontId="3"/>
  </si>
  <si>
    <t>ｵﾀﾙｼｮｳｶﾀﾞｲ</t>
  </si>
  <si>
    <t>ｵﾀﾙｼﾘﾍﾞｼﾘｯｷｮｳ</t>
  </si>
  <si>
    <t>ｵﾀﾙｻｸﾗｼｮｳ</t>
  </si>
  <si>
    <t>ｵﾀﾙｾﾞﾆﾊﾞｺｼｮｳ</t>
  </si>
  <si>
    <t>ｵﾀﾙﾔﾏﾉﾃｼｮｳ</t>
  </si>
  <si>
    <t>ｸｯﾁｬﾝﾎｸﾖｳｼｮｳ</t>
  </si>
  <si>
    <t>ｸｯﾁｬﾝｼｮｳ</t>
  </si>
  <si>
    <t>ｸｯﾁｬﾝﾋｶﾞｼｼｮｳ</t>
  </si>
  <si>
    <t>ｼｬｺﾀﾝﾋﾞｸﾆｼｮｳ</t>
  </si>
  <si>
    <t>市立・町立・村立は省略。小学校→小、中学校→中、高等学校→高　と略してください。</t>
    <rPh sb="0" eb="2">
      <t>シリツ</t>
    </rPh>
    <rPh sb="3" eb="5">
      <t>チョウリツ</t>
    </rPh>
    <rPh sb="6" eb="8">
      <t>ソンリツ</t>
    </rPh>
    <rPh sb="9" eb="11">
      <t>ショウリャク</t>
    </rPh>
    <rPh sb="12" eb="15">
      <t>ショウガッコウ</t>
    </rPh>
    <rPh sb="16" eb="17">
      <t>ショウ</t>
    </rPh>
    <rPh sb="18" eb="21">
      <t>チュウガッコウ</t>
    </rPh>
    <rPh sb="22" eb="23">
      <t>チュウ</t>
    </rPh>
    <rPh sb="24" eb="28">
      <t>コウトウガッコウ</t>
    </rPh>
    <rPh sb="29" eb="30">
      <t>コウ</t>
    </rPh>
    <rPh sb="32" eb="33">
      <t>リャク</t>
    </rPh>
    <phoneticPr fontId="3"/>
  </si>
  <si>
    <t>X</t>
    <phoneticPr fontId="3"/>
  </si>
  <si>
    <t>男子三種競技</t>
    <rPh sb="0" eb="2">
      <t>ダンシ</t>
    </rPh>
    <rPh sb="2" eb="4">
      <t>サンシュ</t>
    </rPh>
    <rPh sb="4" eb="6">
      <t>キョウギ</t>
    </rPh>
    <phoneticPr fontId="14"/>
  </si>
  <si>
    <t>女子三種競技</t>
    <rPh sb="0" eb="2">
      <t>ジョシ</t>
    </rPh>
    <rPh sb="2" eb="4">
      <t>サンシュ</t>
    </rPh>
    <rPh sb="4" eb="6">
      <t>キョウギ</t>
    </rPh>
    <phoneticPr fontId="14"/>
  </si>
  <si>
    <t>小樽男子三種競技</t>
    <rPh sb="0" eb="2">
      <t>オタル</t>
    </rPh>
    <rPh sb="2" eb="4">
      <t>ダンシ</t>
    </rPh>
    <rPh sb="4" eb="6">
      <t>サンシュ</t>
    </rPh>
    <rPh sb="6" eb="8">
      <t>キョウギ</t>
    </rPh>
    <phoneticPr fontId="14"/>
  </si>
  <si>
    <t>小樽女子三種競技</t>
    <rPh sb="0" eb="2">
      <t>オタル</t>
    </rPh>
    <rPh sb="2" eb="4">
      <t>ジョシ</t>
    </rPh>
    <rPh sb="4" eb="6">
      <t>サンシュ</t>
    </rPh>
    <rPh sb="6" eb="8">
      <t>キョウギ</t>
    </rPh>
    <phoneticPr fontId="14"/>
  </si>
  <si>
    <t>後志男子三種競技</t>
    <rPh sb="4" eb="6">
      <t>サンシュ</t>
    </rPh>
    <rPh sb="6" eb="8">
      <t>キョウギ</t>
    </rPh>
    <phoneticPr fontId="2"/>
  </si>
  <si>
    <t>後志女子三種競技</t>
    <rPh sb="4" eb="6">
      <t>サンシュ</t>
    </rPh>
    <phoneticPr fontId="2"/>
  </si>
  <si>
    <t>男子三種競技</t>
    <rPh sb="2" eb="3">
      <t>サン</t>
    </rPh>
    <phoneticPr fontId="3"/>
  </si>
  <si>
    <t>女子三種競技</t>
    <rPh sb="2" eb="3">
      <t>サン</t>
    </rPh>
    <phoneticPr fontId="3"/>
  </si>
  <si>
    <t>217</t>
    <phoneticPr fontId="3"/>
  </si>
  <si>
    <t>218</t>
    <phoneticPr fontId="3"/>
  </si>
  <si>
    <t>三種競技</t>
    <rPh sb="0" eb="1">
      <t>サン</t>
    </rPh>
    <rPh sb="1" eb="2">
      <t>シュ</t>
    </rPh>
    <rPh sb="2" eb="4">
      <t>キョウギ</t>
    </rPh>
    <phoneticPr fontId="3"/>
  </si>
  <si>
    <t>↑中・高・大やクラブチームの選手・保護者などで、可能な人がいましたら人数をご記入ください。</t>
    <rPh sb="1" eb="2">
      <t>チュウ</t>
    </rPh>
    <rPh sb="3" eb="4">
      <t>コウ</t>
    </rPh>
    <rPh sb="5" eb="6">
      <t>ダイ</t>
    </rPh>
    <rPh sb="14" eb="16">
      <t>センシュ</t>
    </rPh>
    <rPh sb="17" eb="20">
      <t>ホゴシャ</t>
    </rPh>
    <rPh sb="24" eb="26">
      <t>カノウ</t>
    </rPh>
    <rPh sb="27" eb="28">
      <t>ヒト</t>
    </rPh>
    <rPh sb="34" eb="36">
      <t>ニンズウ</t>
    </rPh>
    <rPh sb="38" eb="40">
      <t>キニュウ</t>
    </rPh>
    <phoneticPr fontId="3"/>
  </si>
  <si>
    <t>岩内中央学園</t>
    <rPh sb="0" eb="2">
      <t>イワナイ</t>
    </rPh>
    <rPh sb="2" eb="6">
      <t>チュウオウガクエン</t>
    </rPh>
    <phoneticPr fontId="5"/>
  </si>
  <si>
    <t>ｲﾜﾅｲﾁｭｳｵｳｶﾞｸｴﾝ</t>
    <phoneticPr fontId="3"/>
  </si>
  <si>
    <t>110mH(0.914m/9.14m)</t>
  </si>
  <si>
    <t>砲丸投(5.000kg)</t>
  </si>
  <si>
    <t>110mH(1.067m/9.14m)</t>
  </si>
  <si>
    <t>《以下は高校一般種目です》</t>
    <rPh sb="1" eb="3">
      <t>イカ</t>
    </rPh>
    <rPh sb="4" eb="6">
      <t>コウコウ</t>
    </rPh>
    <rPh sb="6" eb="8">
      <t>イッパン</t>
    </rPh>
    <rPh sb="8" eb="10">
      <t>シュモク</t>
    </rPh>
    <phoneticPr fontId="3"/>
  </si>
  <si>
    <r>
      <t xml:space="preserve">備考
</t>
    </r>
    <r>
      <rPr>
        <sz val="6"/>
        <rFont val="BIZ UDゴシック"/>
        <family val="3"/>
        <charset val="128"/>
      </rPr>
      <t>今年度ｸﾗﾌﾞﾁｰﾑと学校の両方で出場している場合、「団体名・学校名」で入力していない方を記入</t>
    </r>
    <rPh sb="0" eb="2">
      <t>ビコウ</t>
    </rPh>
    <rPh sb="3" eb="6">
      <t>コンネンド</t>
    </rPh>
    <rPh sb="14" eb="16">
      <t>ガッコウ</t>
    </rPh>
    <rPh sb="17" eb="19">
      <t>リョウホウ</t>
    </rPh>
    <rPh sb="20" eb="22">
      <t>シュツジョウ</t>
    </rPh>
    <rPh sb="26" eb="28">
      <t>バアイ</t>
    </rPh>
    <rPh sb="30" eb="32">
      <t>ダンタイ</t>
    </rPh>
    <rPh sb="32" eb="33">
      <t>メイ</t>
    </rPh>
    <rPh sb="34" eb="37">
      <t>ガッコウメイ</t>
    </rPh>
    <rPh sb="39" eb="41">
      <t>ニュウリョク</t>
    </rPh>
    <rPh sb="46" eb="47">
      <t>ホウ</t>
    </rPh>
    <rPh sb="48" eb="50">
      <t>キニュウ</t>
    </rPh>
    <phoneticPr fontId="3"/>
  </si>
  <si>
    <t>《以下は一般種目です》</t>
    <rPh sb="1" eb="3">
      <t>イカ</t>
    </rPh>
    <rPh sb="4" eb="6">
      <t>イッパン</t>
    </rPh>
    <rPh sb="6" eb="8">
      <t>シュモク</t>
    </rPh>
    <phoneticPr fontId="3"/>
  </si>
  <si>
    <t>↓必ず記入(割当表を見て割り振ります。ない場合は事前に番号の割り当てを依頼）</t>
    <rPh sb="1" eb="2">
      <t>カナラ</t>
    </rPh>
    <rPh sb="3" eb="5">
      <t>キニュウ</t>
    </rPh>
    <rPh sb="6" eb="8">
      <t>ワリアテ</t>
    </rPh>
    <rPh sb="8" eb="9">
      <t>ヒョウ</t>
    </rPh>
    <rPh sb="10" eb="11">
      <t>ミ</t>
    </rPh>
    <rPh sb="12" eb="13">
      <t>ワ</t>
    </rPh>
    <rPh sb="14" eb="15">
      <t>フ</t>
    </rPh>
    <rPh sb="21" eb="23">
      <t>バアイ</t>
    </rPh>
    <rPh sb="24" eb="26">
      <t>ジゼン</t>
    </rPh>
    <phoneticPr fontId="3"/>
  </si>
  <si>
    <t>団体・学校名
ﾌﾘｶﾞﾅ</t>
    <rPh sb="0" eb="2">
      <t>ダンタイ</t>
    </rPh>
    <rPh sb="2" eb="4">
      <t>ガッコウ</t>
    </rPh>
    <rPh sb="3" eb="6">
      <t>ガッコウメイ</t>
    </rPh>
    <phoneticPr fontId="3"/>
  </si>
  <si>
    <t>　　　　　１種目</t>
    <rPh sb="6" eb="8">
      <t>シュモク</t>
    </rPh>
    <phoneticPr fontId="3"/>
  </si>
  <si>
    <t>　　　　　２種目</t>
    <rPh sb="6" eb="8">
      <t>シュモク</t>
    </rPh>
    <phoneticPr fontId="3"/>
  </si>
  <si>
    <t>JAAFID</t>
    <phoneticPr fontId="3"/>
  </si>
  <si>
    <t>ニセコ国際高</t>
    <rPh sb="3" eb="5">
      <t>コクサイ</t>
    </rPh>
    <rPh sb="5" eb="6">
      <t>コウ</t>
    </rPh>
    <phoneticPr fontId="5"/>
  </si>
  <si>
    <t>ﾆｾｺｺｸｻｲｺｳ</t>
    <phoneticPr fontId="3"/>
  </si>
  <si>
    <t>100m</t>
    <phoneticPr fontId="3"/>
  </si>
  <si>
    <t>ｺﾝﾊﾞｲﾝﾄﾞA</t>
  </si>
  <si>
    <t>ｺﾝﾊﾞｲﾝﾄﾞB</t>
  </si>
  <si>
    <r>
      <t>リレー</t>
    </r>
    <r>
      <rPr>
        <sz val="8"/>
        <rFont val="BIZ UDゴシック"/>
        <family val="3"/>
        <charset val="128"/>
      </rPr>
      <t>①
4×100ｍR</t>
    </r>
    <r>
      <rPr>
        <sz val="11"/>
        <rFont val="BIZ UDゴシック"/>
        <family val="3"/>
        <charset val="128"/>
      </rPr>
      <t xml:space="preserve">
</t>
    </r>
    <r>
      <rPr>
        <sz val="8"/>
        <rFont val="BIZ UDゴシック"/>
        <family val="3"/>
        <charset val="128"/>
      </rPr>
      <t>登録者→〇
ﾌﾟﾙﾀﾞｳﾝで選択</t>
    </r>
    <rPh sb="13" eb="16">
      <t>トウロクシャ</t>
    </rPh>
    <phoneticPr fontId="3"/>
  </si>
  <si>
    <r>
      <t>リレー</t>
    </r>
    <r>
      <rPr>
        <sz val="8"/>
        <rFont val="BIZ UDゴシック"/>
        <family val="3"/>
        <charset val="128"/>
      </rPr>
      <t>②
混合リレー</t>
    </r>
    <r>
      <rPr>
        <sz val="11"/>
        <rFont val="BIZ UDゴシック"/>
        <family val="3"/>
        <charset val="128"/>
      </rPr>
      <t xml:space="preserve">
</t>
    </r>
    <r>
      <rPr>
        <sz val="8"/>
        <rFont val="BIZ UDゴシック"/>
        <family val="3"/>
        <charset val="128"/>
      </rPr>
      <t>登録者→☆
ﾌﾟﾙﾀﾞｳﾝで選択</t>
    </r>
    <rPh sb="5" eb="7">
      <t>コンゴウ</t>
    </rPh>
    <rPh sb="11" eb="14">
      <t>トウロクシャ</t>
    </rPh>
    <phoneticPr fontId="3"/>
  </si>
  <si>
    <t>☆</t>
    <phoneticPr fontId="3"/>
  </si>
  <si>
    <t>小学生➡学年
中・高で複数
→Ａ、Ｂ･･･
を記入</t>
    <rPh sb="0" eb="3">
      <t>ショウガクセイ</t>
    </rPh>
    <rPh sb="4" eb="6">
      <t>ガクネン</t>
    </rPh>
    <rPh sb="7" eb="8">
      <t>チュウ</t>
    </rPh>
    <rPh sb="9" eb="10">
      <t>コウ</t>
    </rPh>
    <rPh sb="11" eb="13">
      <t>フクスウ</t>
    </rPh>
    <rPh sb="23" eb="25">
      <t>キニュウ</t>
    </rPh>
    <phoneticPr fontId="3"/>
  </si>
  <si>
    <t>↓中・高は必須</t>
    <rPh sb="1" eb="2">
      <t>チュウ</t>
    </rPh>
    <rPh sb="3" eb="4">
      <t>コウ</t>
    </rPh>
    <rPh sb="5" eb="7">
      <t>ヒッス</t>
    </rPh>
    <phoneticPr fontId="3"/>
  </si>
  <si>
    <t>第28回野口誠一郎顕彰　小樽後志小学生陸上競技記録会･小樽後志陸上競技記録会第2戦</t>
  </si>
  <si>
    <r>
      <t>第28回野口誠一郎顕彰 小樽後志小学生陸上競技記録会･</t>
    </r>
    <r>
      <rPr>
        <b/>
        <sz val="14"/>
        <rFont val="BIZ UDゴシック"/>
        <family val="3"/>
        <charset val="128"/>
      </rPr>
      <t>小樽後志陸上競技記録会第2戦　</t>
    </r>
    <phoneticPr fontId="3"/>
  </si>
  <si>
    <t>↓混合リレーの入力の際は「男女」を選択</t>
    <rPh sb="1" eb="3">
      <t>コンゴウ</t>
    </rPh>
    <rPh sb="7" eb="9">
      <t>ニュウリョク</t>
    </rPh>
    <rPh sb="10" eb="11">
      <t>サイ</t>
    </rPh>
    <rPh sb="13" eb="15">
      <t>ダンジョ</t>
    </rPh>
    <rPh sb="17" eb="19">
      <t>センタク</t>
    </rPh>
    <phoneticPr fontId="3"/>
  </si>
  <si>
    <r>
      <rPr>
        <sz val="9"/>
        <rFont val="BIZ UDゴシック"/>
        <family val="3"/>
        <charset val="128"/>
      </rPr>
      <t>小学は学年を入力</t>
    </r>
    <r>
      <rPr>
        <sz val="10"/>
        <rFont val="BIZ UDゴシック"/>
        <family val="3"/>
        <charset val="128"/>
      </rPr>
      <t xml:space="preserve">
</t>
    </r>
    <r>
      <rPr>
        <sz val="6"/>
        <rFont val="BIZ UDゴシック"/>
        <family val="3"/>
        <charset val="128"/>
      </rPr>
      <t>中高で同性・複数の場合、Ａ、Ｂ･･を記入</t>
    </r>
    <rPh sb="0" eb="2">
      <t>ショウガク</t>
    </rPh>
    <rPh sb="3" eb="5">
      <t>ガクネン</t>
    </rPh>
    <rPh sb="6" eb="8">
      <t>ニュウリョク</t>
    </rPh>
    <rPh sb="9" eb="10">
      <t>チュウ</t>
    </rPh>
    <rPh sb="10" eb="11">
      <t>コウ</t>
    </rPh>
    <phoneticPr fontId="3"/>
  </si>
  <si>
    <r>
      <t xml:space="preserve">区分
</t>
    </r>
    <r>
      <rPr>
        <sz val="9"/>
        <rFont val="BIZ UDゴシック"/>
        <family val="3"/>
        <charset val="128"/>
      </rPr>
      <t>小学</t>
    </r>
    <r>
      <rPr>
        <sz val="6"/>
        <rFont val="BIZ UDゴシック"/>
        <family val="3"/>
        <charset val="128"/>
      </rPr>
      <t xml:space="preserve">
</t>
    </r>
    <r>
      <rPr>
        <sz val="8"/>
        <rFont val="BIZ UDゴシック"/>
        <family val="3"/>
        <charset val="128"/>
      </rPr>
      <t>中学・高校</t>
    </r>
    <rPh sb="0" eb="2">
      <t>クブン</t>
    </rPh>
    <rPh sb="3" eb="5">
      <t>ショウガク</t>
    </rPh>
    <rPh sb="6" eb="8">
      <t>チュウガク</t>
    </rPh>
    <rPh sb="9" eb="11">
      <t>コウコウ</t>
    </rPh>
    <phoneticPr fontId="8"/>
  </si>
  <si>
    <t>↓混合リレーは小学生のみ</t>
    <rPh sb="1" eb="3">
      <t>コンゴウ</t>
    </rPh>
    <rPh sb="7" eb="10">
      <t>ショウガクセイ</t>
    </rPh>
    <phoneticPr fontId="3"/>
  </si>
  <si>
    <t>６年男子_1500m</t>
    <rPh sb="1" eb="2">
      <t>ネン</t>
    </rPh>
    <phoneticPr fontId="3"/>
  </si>
  <si>
    <t>６年男子_100m</t>
    <rPh sb="1" eb="2">
      <t>ネン</t>
    </rPh>
    <phoneticPr fontId="3"/>
  </si>
  <si>
    <t>６年男子_4×100mR</t>
    <rPh sb="1" eb="2">
      <t>ネン</t>
    </rPh>
    <phoneticPr fontId="3"/>
  </si>
  <si>
    <r>
      <t xml:space="preserve">区分
</t>
    </r>
    <r>
      <rPr>
        <sz val="9"/>
        <rFont val="BIZ UDゴシック"/>
        <family val="3"/>
        <charset val="128"/>
      </rPr>
      <t>小学</t>
    </r>
    <r>
      <rPr>
        <sz val="6"/>
        <rFont val="BIZ UDゴシック"/>
        <family val="3"/>
        <charset val="128"/>
      </rPr>
      <t xml:space="preserve">
中学・高校</t>
    </r>
    <rPh sb="0" eb="2">
      <t>クブン</t>
    </rPh>
    <rPh sb="3" eb="5">
      <t>ショウガク</t>
    </rPh>
    <rPh sb="9" eb="11">
      <t>コウコウ</t>
    </rPh>
    <phoneticPr fontId="8"/>
  </si>
  <si>
    <t>Ver.7.1.1改　2026.05.12</t>
    <rPh sb="9" eb="10">
      <t>カイ</t>
    </rPh>
    <phoneticPr fontId="3"/>
  </si>
  <si>
    <r>
      <t xml:space="preserve">腰ナンバー
</t>
    </r>
    <r>
      <rPr>
        <sz val="6"/>
        <rFont val="BIZ UDゴシック"/>
        <family val="3"/>
        <charset val="128"/>
      </rPr>
      <t xml:space="preserve">購入を希望
する場合○を
</t>
    </r>
    <r>
      <rPr>
        <b/>
        <sz val="8"/>
        <rFont val="BIZ UDゴシック"/>
        <family val="3"/>
        <charset val="128"/>
      </rPr>
      <t>\800</t>
    </r>
    <rPh sb="0" eb="1">
      <t>コシ</t>
    </rPh>
    <rPh sb="6" eb="8">
      <t>コウニュウ</t>
    </rPh>
    <rPh sb="9" eb="11">
      <t>キボウ</t>
    </rPh>
    <rPh sb="14" eb="16">
      <t>バアイ</t>
    </rPh>
    <phoneticPr fontId="8"/>
  </si>
  <si>
    <r>
      <t xml:space="preserve">審判【S/A/B/C級】
</t>
    </r>
    <r>
      <rPr>
        <sz val="6"/>
        <rFont val="BIZ UDゴシック"/>
        <family val="3"/>
        <charset val="128"/>
      </rPr>
      <t>（資格のある方は必ず選択）</t>
    </r>
    <rPh sb="0" eb="2">
      <t>シンパン</t>
    </rPh>
    <rPh sb="10" eb="11">
      <t>キュウ</t>
    </rPh>
    <rPh sb="14" eb="16">
      <t>シカク</t>
    </rPh>
    <rPh sb="19" eb="20">
      <t>カタ</t>
    </rPh>
    <rPh sb="21" eb="22">
      <t>カナラ</t>
    </rPh>
    <rPh sb="23" eb="25">
      <t>センタク</t>
    </rPh>
    <phoneticPr fontId="3"/>
  </si>
  <si>
    <r>
      <t xml:space="preserve">JAAF ID
</t>
    </r>
    <r>
      <rPr>
        <sz val="8"/>
        <rFont val="BIZ UDゴシック"/>
        <family val="3"/>
        <charset val="128"/>
      </rPr>
      <t>（審判資格のある方は必ず入力）</t>
    </r>
    <rPh sb="9" eb="11">
      <t>シンパン</t>
    </rPh>
    <rPh sb="11" eb="13">
      <t>シカク</t>
    </rPh>
    <rPh sb="16" eb="17">
      <t>カタ</t>
    </rPh>
    <rPh sb="18" eb="19">
      <t>カナラ</t>
    </rPh>
    <rPh sb="20" eb="22">
      <t>ニュウリョク</t>
    </rPh>
    <phoneticPr fontId="3"/>
  </si>
  <si>
    <t>↑プルダウンリストより選択。選択肢にない場合は全角７文字以内（半角14字）で入力
個人参加の場合でも所属している団体名（小樽後志陸協など）を入力してください。</t>
    <rPh sb="11" eb="13">
      <t>センタク</t>
    </rPh>
    <rPh sb="14" eb="17">
      <t>センタクシ</t>
    </rPh>
    <rPh sb="20" eb="22">
      <t>バアイ</t>
    </rPh>
    <rPh sb="41" eb="45">
      <t>コジンサンカ</t>
    </rPh>
    <rPh sb="46" eb="48">
      <t>バアイ</t>
    </rPh>
    <rPh sb="50" eb="52">
      <t>ショゾク</t>
    </rPh>
    <rPh sb="56" eb="59">
      <t>ダンタイメイ</t>
    </rPh>
    <rPh sb="60" eb="64">
      <t>オタルシリベシ</t>
    </rPh>
    <rPh sb="64" eb="65">
      <t>リク</t>
    </rPh>
    <rPh sb="65" eb="66">
      <t>キョウ</t>
    </rPh>
    <rPh sb="70" eb="72">
      <t>ニュウリョク</t>
    </rPh>
    <phoneticPr fontId="3"/>
  </si>
  <si>
    <t>小樽潮見台中拠点校</t>
    <rPh sb="0" eb="2">
      <t>オタル</t>
    </rPh>
    <rPh sb="2" eb="6">
      <t>シオミダイチュウ</t>
    </rPh>
    <rPh sb="6" eb="9">
      <t>キョテンコウ</t>
    </rPh>
    <phoneticPr fontId="5"/>
  </si>
  <si>
    <t>ｵﾀﾙｼｵﾐﾀﾞｲﾁｭｳｷｮﾃﾝｺｳ</t>
  </si>
  <si>
    <t>小樽北陵中拠点校</t>
    <rPh sb="0" eb="2">
      <t>オタル</t>
    </rPh>
    <rPh sb="2" eb="5">
      <t>ホクリョウチュウ</t>
    </rPh>
    <rPh sb="5" eb="8">
      <t>キョテンコウ</t>
    </rPh>
    <phoneticPr fontId="5"/>
  </si>
  <si>
    <t>ｵﾀﾙﾎｸﾘｮｳﾁｭｳｷｮﾃﾝｺｳ</t>
  </si>
  <si>
    <t>小樽松ヶ枝中拠点校</t>
    <rPh sb="0" eb="2">
      <t>オタル</t>
    </rPh>
    <rPh sb="2" eb="6">
      <t>マツガエチュウ</t>
    </rPh>
    <rPh sb="6" eb="9">
      <t>キョテンコウ</t>
    </rPh>
    <phoneticPr fontId="5"/>
  </si>
  <si>
    <t>ｵﾀﾙﾏﾂｶﾞｴﾁｭｳｷｮﾃﾝｺｳ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</si>
</sst>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6" formatCode="&quot;¥&quot;#,##0;[Red]&quot;¥&quot;\-#,##0"/>
    <numFmt numFmtId="176" formatCode="0_ "/>
  </numFmts>
  <fonts count="30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6"/>
      <name val="BIZ UDゴシック"/>
      <family val="3"/>
      <charset val="128"/>
    </font>
    <font>
      <b/>
      <sz val="14"/>
      <name val="BIZ UDゴシック"/>
      <family val="3"/>
      <charset val="128"/>
    </font>
    <font>
      <sz val="10"/>
      <name val="BIZ UDゴシック"/>
      <family val="3"/>
      <charset val="128"/>
    </font>
    <font>
      <b/>
      <sz val="10"/>
      <name val="BIZ UDゴシック"/>
      <family val="3"/>
      <charset val="128"/>
    </font>
    <font>
      <sz val="11"/>
      <name val="BIZ UDゴシック"/>
      <family val="3"/>
      <charset val="128"/>
    </font>
    <font>
      <b/>
      <sz val="18"/>
      <name val="BIZ UDゴシック"/>
      <family val="3"/>
      <charset val="128"/>
    </font>
    <font>
      <sz val="8"/>
      <name val="BIZ UDゴシック"/>
      <family val="3"/>
      <charset val="128"/>
    </font>
    <font>
      <sz val="9"/>
      <name val="BIZ UDゴシック"/>
      <family val="3"/>
      <charset val="128"/>
    </font>
    <font>
      <b/>
      <sz val="8"/>
      <name val="BIZ UDゴシック"/>
      <family val="3"/>
      <charset val="128"/>
    </font>
    <font>
      <b/>
      <sz val="11"/>
      <name val="BIZ UDゴシック"/>
      <family val="3"/>
      <charset val="128"/>
    </font>
    <font>
      <i/>
      <sz val="10"/>
      <name val="BIZ UDゴシック"/>
      <family val="3"/>
      <charset val="128"/>
    </font>
    <font>
      <sz val="6"/>
      <name val="BIZ UDゴシック"/>
      <family val="3"/>
      <charset val="128"/>
    </font>
    <font>
      <b/>
      <sz val="22"/>
      <name val="BIZ UDゴシック"/>
      <family val="3"/>
      <charset val="128"/>
    </font>
    <font>
      <sz val="6"/>
      <name val="ＭＳ Ｐゴシック"/>
      <family val="2"/>
      <charset val="128"/>
      <scheme val="minor"/>
    </font>
    <font>
      <sz val="11"/>
      <color theme="1"/>
      <name val="BIZ UDゴシック"/>
      <family val="3"/>
      <charset val="128"/>
    </font>
    <font>
      <i/>
      <sz val="11"/>
      <name val="BIZ UDゴシック"/>
      <family val="3"/>
      <charset val="128"/>
    </font>
    <font>
      <sz val="11"/>
      <color rgb="FFFF0000"/>
      <name val="BIZ UDゴシック"/>
      <family val="3"/>
      <charset val="128"/>
    </font>
    <font>
      <sz val="9"/>
      <color rgb="FFFF0000"/>
      <name val="BIZ UDゴシック"/>
      <family val="3"/>
      <charset val="128"/>
    </font>
    <font>
      <sz val="7"/>
      <name val="BIZ UDゴシック"/>
      <family val="3"/>
      <charset val="128"/>
    </font>
    <font>
      <sz val="14"/>
      <name val="BIZ UDゴシック"/>
      <family val="3"/>
      <charset val="128"/>
    </font>
    <font>
      <sz val="16"/>
      <name val="BIZ UDゴシック"/>
      <family val="3"/>
      <charset val="128"/>
    </font>
    <font>
      <i/>
      <sz val="9"/>
      <name val="BIZ UDゴシック"/>
      <family val="3"/>
      <charset val="128"/>
    </font>
    <font>
      <b/>
      <sz val="9"/>
      <name val="BIZ UDゴシック"/>
      <family val="3"/>
      <charset val="128"/>
    </font>
    <font>
      <sz val="12"/>
      <name val="BIZ UDゴシック"/>
      <family val="3"/>
      <charset val="128"/>
    </font>
    <font>
      <sz val="10"/>
      <color rgb="FFFF0000"/>
      <name val="BIZ UDゴシック"/>
      <family val="3"/>
      <charset val="128"/>
    </font>
    <font>
      <i/>
      <sz val="8"/>
      <name val="BIZ UDゴシック"/>
      <family val="3"/>
      <charset val="128"/>
    </font>
  </fonts>
  <fills count="13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7" tint="0.59999389629810485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tted">
        <color indexed="64"/>
      </left>
      <right/>
      <top style="thin">
        <color indexed="64"/>
      </top>
      <bottom style="thin">
        <color indexed="64"/>
      </bottom>
      <diagonal/>
    </border>
    <border>
      <left style="dotted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7">
    <xf numFmtId="0" fontId="0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</cellStyleXfs>
  <cellXfs count="423">
    <xf numFmtId="0" fontId="0" fillId="0" borderId="0" xfId="0"/>
    <xf numFmtId="0" fontId="8" fillId="0" borderId="0" xfId="6" applyFont="1"/>
    <xf numFmtId="0" fontId="8" fillId="0" borderId="0" xfId="6" applyFont="1" applyProtection="1">
      <protection locked="0"/>
    </xf>
    <xf numFmtId="0" fontId="9" fillId="0" borderId="0" xfId="6" applyFont="1" applyAlignment="1" applyProtection="1">
      <alignment horizontal="center" vertical="center"/>
      <protection locked="0"/>
    </xf>
    <xf numFmtId="0" fontId="6" fillId="0" borderId="1" xfId="6" applyFont="1" applyBorder="1" applyAlignment="1" applyProtection="1">
      <alignment horizontal="center" vertical="center"/>
      <protection locked="0"/>
    </xf>
    <xf numFmtId="0" fontId="6" fillId="0" borderId="0" xfId="6" applyFont="1" applyAlignment="1" applyProtection="1">
      <alignment horizontal="center" vertical="center"/>
      <protection locked="0"/>
    </xf>
    <xf numFmtId="0" fontId="6" fillId="0" borderId="1" xfId="6" applyFont="1" applyBorder="1" applyAlignment="1" applyProtection="1">
      <alignment horizontal="center" vertical="center" shrinkToFit="1"/>
      <protection locked="0"/>
    </xf>
    <xf numFmtId="0" fontId="16" fillId="0" borderId="0" xfId="0" applyFont="1" applyAlignment="1" applyProtection="1">
      <alignment vertical="center" shrinkToFit="1"/>
      <protection locked="0"/>
    </xf>
    <xf numFmtId="0" fontId="8" fillId="0" borderId="0" xfId="6" applyFont="1" applyAlignment="1" applyProtection="1">
      <alignment vertical="center"/>
      <protection locked="0"/>
    </xf>
    <xf numFmtId="0" fontId="8" fillId="0" borderId="0" xfId="6" applyFont="1" applyAlignment="1" applyProtection="1">
      <alignment vertical="center" shrinkToFit="1"/>
      <protection locked="0"/>
    </xf>
    <xf numFmtId="0" fontId="6" fillId="0" borderId="0" xfId="6" applyFont="1" applyAlignment="1" applyProtection="1">
      <alignment vertical="center" shrinkToFit="1"/>
      <protection locked="0"/>
    </xf>
    <xf numFmtId="0" fontId="8" fillId="0" borderId="0" xfId="0" applyFont="1" applyAlignment="1">
      <alignment shrinkToFit="1"/>
    </xf>
    <xf numFmtId="0" fontId="8" fillId="0" borderId="0" xfId="0" applyFont="1"/>
    <xf numFmtId="0" fontId="10" fillId="0" borderId="0" xfId="6" applyFont="1" applyAlignment="1" applyProtection="1">
      <alignment horizontal="center" vertical="center"/>
      <protection locked="0"/>
    </xf>
    <xf numFmtId="0" fontId="8" fillId="0" borderId="0" xfId="6" applyFont="1" applyAlignment="1" applyProtection="1">
      <alignment shrinkToFit="1"/>
      <protection locked="0"/>
    </xf>
    <xf numFmtId="0" fontId="8" fillId="0" borderId="11" xfId="6" applyFont="1" applyBorder="1" applyAlignment="1" applyProtection="1">
      <alignment vertical="center" shrinkToFit="1"/>
      <protection locked="0"/>
    </xf>
    <xf numFmtId="0" fontId="8" fillId="0" borderId="14" xfId="6" applyFont="1" applyBorder="1" applyAlignment="1" applyProtection="1">
      <alignment vertical="center" shrinkToFit="1"/>
      <protection locked="0"/>
    </xf>
    <xf numFmtId="0" fontId="8" fillId="0" borderId="9" xfId="6" applyFont="1" applyBorder="1" applyAlignment="1" applyProtection="1">
      <alignment vertical="center" shrinkToFit="1"/>
      <protection locked="0"/>
    </xf>
    <xf numFmtId="0" fontId="8" fillId="0" borderId="2" xfId="6" applyFont="1" applyBorder="1" applyAlignment="1" applyProtection="1">
      <alignment vertical="center" shrinkToFit="1"/>
      <protection locked="0"/>
    </xf>
    <xf numFmtId="0" fontId="8" fillId="0" borderId="13" xfId="6" applyFont="1" applyBorder="1" applyAlignment="1" applyProtection="1">
      <alignment vertical="center" shrinkToFit="1"/>
      <protection locked="0"/>
    </xf>
    <xf numFmtId="14" fontId="6" fillId="0" borderId="1" xfId="6" applyNumberFormat="1" applyFont="1" applyBorder="1" applyAlignment="1" applyProtection="1">
      <alignment horizontal="center" vertical="center" shrinkToFit="1"/>
      <protection locked="0"/>
    </xf>
    <xf numFmtId="14" fontId="6" fillId="0" borderId="8" xfId="6" applyNumberFormat="1" applyFont="1" applyBorder="1" applyAlignment="1" applyProtection="1">
      <alignment horizontal="center" vertical="center" shrinkToFit="1"/>
      <protection locked="0"/>
    </xf>
    <xf numFmtId="0" fontId="6" fillId="0" borderId="6" xfId="6" applyFont="1" applyBorder="1" applyAlignment="1" applyProtection="1">
      <alignment horizontal="center" vertical="center" shrinkToFit="1"/>
      <protection locked="0"/>
    </xf>
    <xf numFmtId="0" fontId="6" fillId="0" borderId="1" xfId="6" applyFont="1" applyBorder="1" applyAlignment="1" applyProtection="1">
      <alignment vertical="center" shrinkToFit="1"/>
      <protection locked="0"/>
    </xf>
    <xf numFmtId="0" fontId="6" fillId="0" borderId="3" xfId="6" applyFont="1" applyBorder="1" applyAlignment="1" applyProtection="1">
      <alignment horizontal="center" vertical="center" shrinkToFit="1"/>
      <protection locked="0"/>
    </xf>
    <xf numFmtId="0" fontId="6" fillId="0" borderId="16" xfId="6" applyFont="1" applyBorder="1" applyAlignment="1" applyProtection="1">
      <alignment horizontal="center" vertical="center" shrinkToFit="1"/>
      <protection locked="0"/>
    </xf>
    <xf numFmtId="0" fontId="6" fillId="0" borderId="2" xfId="6" applyFont="1" applyBorder="1" applyAlignment="1" applyProtection="1">
      <alignment horizontal="center" vertical="center" shrinkToFit="1"/>
      <protection locked="0"/>
    </xf>
    <xf numFmtId="0" fontId="6" fillId="0" borderId="17" xfId="6" applyFont="1" applyBorder="1" applyAlignment="1" applyProtection="1">
      <alignment horizontal="center" vertical="center" shrinkToFit="1"/>
      <protection locked="0"/>
    </xf>
    <xf numFmtId="14" fontId="6" fillId="0" borderId="19" xfId="6" applyNumberFormat="1" applyFont="1" applyBorder="1" applyAlignment="1" applyProtection="1">
      <alignment horizontal="center" vertical="center" shrinkToFit="1"/>
      <protection locked="0"/>
    </xf>
    <xf numFmtId="0" fontId="11" fillId="0" borderId="0" xfId="6" applyFont="1" applyAlignment="1" applyProtection="1">
      <alignment vertical="center"/>
      <protection locked="0"/>
    </xf>
    <xf numFmtId="0" fontId="19" fillId="0" borderId="0" xfId="0" applyFont="1"/>
    <xf numFmtId="0" fontId="14" fillId="0" borderId="0" xfId="0" applyFont="1"/>
    <xf numFmtId="0" fontId="6" fillId="0" borderId="13" xfId="6" applyFont="1" applyBorder="1" applyAlignment="1" applyProtection="1">
      <alignment vertical="center" shrinkToFit="1"/>
      <protection locked="0"/>
    </xf>
    <xf numFmtId="0" fontId="7" fillId="0" borderId="3" xfId="6" applyFont="1" applyBorder="1" applyAlignment="1" applyProtection="1">
      <alignment vertical="center" shrinkToFit="1"/>
      <protection locked="0"/>
    </xf>
    <xf numFmtId="0" fontId="7" fillId="0" borderId="0" xfId="6" applyFont="1" applyAlignment="1" applyProtection="1">
      <alignment vertical="center" shrinkToFit="1"/>
      <protection locked="0"/>
    </xf>
    <xf numFmtId="0" fontId="6" fillId="0" borderId="0" xfId="6" applyFont="1" applyAlignment="1" applyProtection="1">
      <alignment horizontal="center" vertical="center" wrapText="1"/>
      <protection locked="0"/>
    </xf>
    <xf numFmtId="0" fontId="6" fillId="0" borderId="9" xfId="6" applyFont="1" applyBorder="1" applyAlignment="1" applyProtection="1">
      <alignment horizontal="left" vertical="center" shrinkToFit="1"/>
      <protection locked="0"/>
    </xf>
    <xf numFmtId="49" fontId="6" fillId="0" borderId="11" xfId="6" applyNumberFormat="1" applyFont="1" applyBorder="1" applyAlignment="1" applyProtection="1">
      <alignment horizontal="left" vertical="center" shrinkToFit="1"/>
      <protection locked="0"/>
    </xf>
    <xf numFmtId="49" fontId="6" fillId="0" borderId="14" xfId="6" applyNumberFormat="1" applyFont="1" applyBorder="1" applyAlignment="1" applyProtection="1">
      <alignment horizontal="left" vertical="center" shrinkToFit="1"/>
      <protection locked="0"/>
    </xf>
    <xf numFmtId="0" fontId="6" fillId="0" borderId="10" xfId="6" applyFont="1" applyBorder="1" applyAlignment="1" applyProtection="1">
      <alignment horizontal="left" vertical="center" shrinkToFit="1"/>
      <protection locked="0"/>
    </xf>
    <xf numFmtId="49" fontId="6" fillId="0" borderId="12" xfId="6" applyNumberFormat="1" applyFont="1" applyBorder="1" applyAlignment="1" applyProtection="1">
      <alignment horizontal="left" vertical="center" shrinkToFit="1"/>
      <protection locked="0"/>
    </xf>
    <xf numFmtId="49" fontId="6" fillId="0" borderId="15" xfId="6" applyNumberFormat="1" applyFont="1" applyBorder="1" applyAlignment="1" applyProtection="1">
      <alignment horizontal="left" vertical="center" shrinkToFit="1"/>
      <protection locked="0"/>
    </xf>
    <xf numFmtId="0" fontId="8" fillId="6" borderId="0" xfId="0" applyFont="1" applyFill="1" applyAlignment="1">
      <alignment shrinkToFit="1"/>
    </xf>
    <xf numFmtId="0" fontId="8" fillId="0" borderId="0" xfId="3" applyFont="1"/>
    <xf numFmtId="0" fontId="8" fillId="5" borderId="0" xfId="0" applyFont="1" applyFill="1" applyAlignment="1">
      <alignment shrinkToFit="1"/>
    </xf>
    <xf numFmtId="0" fontId="8" fillId="7" borderId="0" xfId="0" applyFont="1" applyFill="1" applyAlignment="1">
      <alignment shrinkToFit="1"/>
    </xf>
    <xf numFmtId="0" fontId="18" fillId="7" borderId="0" xfId="0" applyFont="1" applyFill="1" applyAlignment="1">
      <alignment vertical="center" shrinkToFit="1"/>
    </xf>
    <xf numFmtId="0" fontId="6" fillId="0" borderId="0" xfId="6" applyFont="1" applyAlignment="1" applyProtection="1">
      <alignment horizontal="center" vertical="center" shrinkToFit="1"/>
      <protection locked="0"/>
    </xf>
    <xf numFmtId="0" fontId="6" fillId="0" borderId="2" xfId="6" applyFont="1" applyBorder="1" applyAlignment="1" applyProtection="1">
      <alignment horizontal="left" vertical="center" shrinkToFit="1"/>
      <protection locked="0"/>
    </xf>
    <xf numFmtId="0" fontId="6" fillId="8" borderId="0" xfId="0" applyFont="1" applyFill="1" applyAlignment="1" applyProtection="1">
      <alignment horizontal="center" vertical="center" shrinkToFit="1"/>
      <protection locked="0"/>
    </xf>
    <xf numFmtId="0" fontId="8" fillId="8" borderId="0" xfId="6" applyFont="1" applyFill="1"/>
    <xf numFmtId="0" fontId="10" fillId="8" borderId="0" xfId="6" applyFont="1" applyFill="1" applyAlignment="1" applyProtection="1">
      <alignment horizontal="center" vertical="center" shrinkToFit="1"/>
      <protection locked="0"/>
    </xf>
    <xf numFmtId="0" fontId="6" fillId="8" borderId="0" xfId="6" applyFont="1" applyFill="1"/>
    <xf numFmtId="0" fontId="6" fillId="8" borderId="0" xfId="6" applyFont="1" applyFill="1" applyAlignment="1">
      <alignment horizontal="center"/>
    </xf>
    <xf numFmtId="0" fontId="6" fillId="8" borderId="0" xfId="6" applyFont="1" applyFill="1" applyAlignment="1">
      <alignment vertical="center"/>
    </xf>
    <xf numFmtId="0" fontId="6" fillId="8" borderId="0" xfId="6" applyFont="1" applyFill="1" applyAlignment="1">
      <alignment horizontal="right" vertical="center"/>
    </xf>
    <xf numFmtId="0" fontId="8" fillId="8" borderId="0" xfId="6" applyFont="1" applyFill="1" applyAlignment="1">
      <alignment horizontal="right" vertical="center" shrinkToFit="1"/>
    </xf>
    <xf numFmtId="0" fontId="8" fillId="8" borderId="0" xfId="6" applyFont="1" applyFill="1" applyAlignment="1">
      <alignment horizontal="right"/>
    </xf>
    <xf numFmtId="0" fontId="11" fillId="8" borderId="0" xfId="6" applyFont="1" applyFill="1"/>
    <xf numFmtId="0" fontId="6" fillId="8" borderId="0" xfId="6" applyFont="1" applyFill="1" applyAlignment="1">
      <alignment vertical="center" shrinkToFit="1"/>
    </xf>
    <xf numFmtId="49" fontId="14" fillId="8" borderId="0" xfId="6" applyNumberFormat="1" applyFont="1" applyFill="1" applyAlignment="1">
      <alignment horizontal="center" vertical="center"/>
    </xf>
    <xf numFmtId="0" fontId="8" fillId="8" borderId="0" xfId="6" applyFont="1" applyFill="1" applyAlignment="1">
      <alignment horizontal="center" vertical="center" shrinkToFit="1"/>
    </xf>
    <xf numFmtId="0" fontId="11" fillId="8" borderId="0" xfId="6" applyFont="1" applyFill="1" applyAlignment="1">
      <alignment vertical="center" shrinkToFit="1"/>
    </xf>
    <xf numFmtId="0" fontId="11" fillId="0" borderId="0" xfId="6" applyFont="1"/>
    <xf numFmtId="0" fontId="8" fillId="9" borderId="1" xfId="6" applyFont="1" applyFill="1" applyBorder="1" applyAlignment="1" applyProtection="1">
      <alignment horizontal="center" vertical="center"/>
      <protection locked="0"/>
    </xf>
    <xf numFmtId="0" fontId="8" fillId="11" borderId="0" xfId="6" applyFont="1" applyFill="1" applyAlignment="1" applyProtection="1">
      <alignment vertical="center" shrinkToFit="1"/>
      <protection locked="0"/>
    </xf>
    <xf numFmtId="0" fontId="6" fillId="11" borderId="0" xfId="6" applyFont="1" applyFill="1" applyAlignment="1" applyProtection="1">
      <alignment horizontal="center" vertical="center"/>
      <protection locked="0"/>
    </xf>
    <xf numFmtId="0" fontId="6" fillId="11" borderId="0" xfId="6" applyFont="1" applyFill="1" applyAlignment="1" applyProtection="1">
      <alignment horizontal="center" vertical="center" shrinkToFit="1"/>
      <protection locked="0"/>
    </xf>
    <xf numFmtId="49" fontId="6" fillId="11" borderId="0" xfId="6" applyNumberFormat="1" applyFont="1" applyFill="1" applyAlignment="1" applyProtection="1">
      <alignment horizontal="center" vertical="center" shrinkToFit="1"/>
      <protection locked="0"/>
    </xf>
    <xf numFmtId="0" fontId="6" fillId="11" borderId="0" xfId="6" applyFont="1" applyFill="1" applyAlignment="1" applyProtection="1">
      <alignment vertical="center" shrinkToFit="1"/>
      <protection locked="0"/>
    </xf>
    <xf numFmtId="0" fontId="4" fillId="11" borderId="0" xfId="0" applyFont="1" applyFill="1" applyAlignment="1">
      <alignment horizontal="center" vertical="center" shrinkToFit="1"/>
    </xf>
    <xf numFmtId="0" fontId="8" fillId="11" borderId="0" xfId="6" applyFont="1" applyFill="1"/>
    <xf numFmtId="0" fontId="7" fillId="11" borderId="0" xfId="6" applyFont="1" applyFill="1" applyAlignment="1">
      <alignment vertical="center" shrinkToFit="1"/>
    </xf>
    <xf numFmtId="0" fontId="8" fillId="11" borderId="0" xfId="6" applyFont="1" applyFill="1" applyAlignment="1">
      <alignment horizontal="center" vertical="center" wrapText="1"/>
    </xf>
    <xf numFmtId="0" fontId="8" fillId="11" borderId="0" xfId="6" applyFont="1" applyFill="1" applyAlignment="1" applyProtection="1">
      <alignment horizontal="right" vertical="center"/>
      <protection locked="0"/>
    </xf>
    <xf numFmtId="0" fontId="6" fillId="0" borderId="3" xfId="6" applyFont="1" applyBorder="1" applyAlignment="1" applyProtection="1">
      <alignment vertical="center" shrinkToFit="1"/>
      <protection locked="0"/>
    </xf>
    <xf numFmtId="0" fontId="11" fillId="8" borderId="0" xfId="6" applyFont="1" applyFill="1" applyAlignment="1">
      <alignment horizontal="center" vertical="center"/>
    </xf>
    <xf numFmtId="0" fontId="11" fillId="8" borderId="0" xfId="5" applyFont="1" applyFill="1" applyAlignment="1" applyProtection="1">
      <alignment vertical="center" shrinkToFit="1"/>
      <protection locked="0"/>
    </xf>
    <xf numFmtId="0" fontId="11" fillId="8" borderId="0" xfId="6" applyFont="1" applyFill="1" applyAlignment="1">
      <alignment vertical="center"/>
    </xf>
    <xf numFmtId="0" fontId="6" fillId="8" borderId="0" xfId="6" applyFont="1" applyFill="1" applyAlignment="1">
      <alignment shrinkToFit="1"/>
    </xf>
    <xf numFmtId="0" fontId="6" fillId="0" borderId="11" xfId="6" applyFont="1" applyBorder="1" applyAlignment="1" applyProtection="1">
      <alignment horizontal="left" vertical="center" shrinkToFit="1"/>
      <protection locked="0"/>
    </xf>
    <xf numFmtId="0" fontId="6" fillId="0" borderId="12" xfId="6" applyFont="1" applyBorder="1" applyAlignment="1" applyProtection="1">
      <alignment horizontal="left" vertical="center" shrinkToFit="1"/>
      <protection locked="0"/>
    </xf>
    <xf numFmtId="0" fontId="6" fillId="0" borderId="6" xfId="6" applyFont="1" applyBorder="1" applyAlignment="1" applyProtection="1">
      <alignment horizontal="center" vertical="center"/>
      <protection locked="0"/>
    </xf>
    <xf numFmtId="0" fontId="18" fillId="5" borderId="0" xfId="0" applyFont="1" applyFill="1" applyAlignment="1">
      <alignment vertical="center" shrinkToFit="1"/>
    </xf>
    <xf numFmtId="0" fontId="10" fillId="6" borderId="1" xfId="6" applyFont="1" applyFill="1" applyBorder="1" applyAlignment="1" applyProtection="1">
      <alignment horizontal="center" vertical="center" shrinkToFit="1"/>
      <protection locked="0"/>
    </xf>
    <xf numFmtId="0" fontId="0" fillId="0" borderId="0" xfId="0" applyAlignment="1">
      <alignment shrinkToFit="1"/>
    </xf>
    <xf numFmtId="0" fontId="8" fillId="8" borderId="1" xfId="6" applyFont="1" applyFill="1" applyBorder="1" applyAlignment="1" applyProtection="1">
      <alignment horizontal="center" vertical="center" shrinkToFit="1"/>
      <protection locked="0"/>
    </xf>
    <xf numFmtId="0" fontId="0" fillId="0" borderId="0" xfId="0" applyAlignment="1">
      <alignment horizontal="right" shrinkToFit="1"/>
    </xf>
    <xf numFmtId="0" fontId="6" fillId="0" borderId="5" xfId="6" applyFont="1" applyBorder="1" applyAlignment="1" applyProtection="1">
      <alignment vertical="center" shrinkToFit="1"/>
      <protection locked="0"/>
    </xf>
    <xf numFmtId="0" fontId="6" fillId="0" borderId="4" xfId="6" applyFont="1" applyBorder="1" applyAlignment="1" applyProtection="1">
      <alignment horizontal="center" vertical="center" shrinkToFit="1"/>
      <protection locked="0"/>
    </xf>
    <xf numFmtId="0" fontId="6" fillId="0" borderId="18" xfId="6" applyFont="1" applyBorder="1" applyAlignment="1" applyProtection="1">
      <alignment horizontal="center" vertical="center" shrinkToFit="1"/>
      <protection locked="0"/>
    </xf>
    <xf numFmtId="0" fontId="10" fillId="8" borderId="0" xfId="6" applyFont="1" applyFill="1" applyAlignment="1" applyProtection="1">
      <alignment horizontal="left" vertical="top"/>
      <protection locked="0"/>
    </xf>
    <xf numFmtId="0" fontId="8" fillId="10" borderId="0" xfId="3" applyFont="1" applyFill="1" applyAlignment="1">
      <alignment shrinkToFit="1"/>
    </xf>
    <xf numFmtId="0" fontId="8" fillId="6" borderId="0" xfId="3" applyFont="1" applyFill="1" applyAlignment="1">
      <alignment shrinkToFit="1"/>
    </xf>
    <xf numFmtId="0" fontId="11" fillId="8" borderId="0" xfId="6" applyFont="1" applyFill="1" applyAlignment="1">
      <alignment horizontal="right"/>
    </xf>
    <xf numFmtId="0" fontId="6" fillId="8" borderId="0" xfId="6" applyFont="1" applyFill="1" applyAlignment="1">
      <alignment horizontal="left"/>
    </xf>
    <xf numFmtId="0" fontId="6" fillId="8" borderId="0" xfId="6" applyFont="1" applyFill="1" applyAlignment="1">
      <alignment horizontal="center" shrinkToFit="1"/>
    </xf>
    <xf numFmtId="49" fontId="14" fillId="8" borderId="0" xfId="6" applyNumberFormat="1" applyFont="1" applyFill="1" applyAlignment="1">
      <alignment horizontal="center"/>
    </xf>
    <xf numFmtId="0" fontId="11" fillId="8" borderId="0" xfId="6" applyFont="1" applyFill="1" applyAlignment="1">
      <alignment wrapText="1" shrinkToFit="1"/>
    </xf>
    <xf numFmtId="0" fontId="10" fillId="8" borderId="0" xfId="6" applyFont="1" applyFill="1" applyAlignment="1">
      <alignment horizontal="center" shrinkToFit="1"/>
    </xf>
    <xf numFmtId="0" fontId="10" fillId="0" borderId="0" xfId="6" applyFont="1" applyAlignment="1" applyProtection="1">
      <alignment horizontal="center" vertical="center" shrinkToFit="1"/>
      <protection locked="0"/>
    </xf>
    <xf numFmtId="0" fontId="6" fillId="0" borderId="1" xfId="6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vertical="center" wrapText="1"/>
      <protection locked="0"/>
    </xf>
    <xf numFmtId="0" fontId="6" fillId="0" borderId="7" xfId="6" applyFont="1" applyBorder="1" applyAlignment="1" applyProtection="1">
      <alignment vertical="center" shrinkToFit="1"/>
      <protection locked="0"/>
    </xf>
    <xf numFmtId="0" fontId="18" fillId="2" borderId="0" xfId="0" applyFont="1" applyFill="1" applyAlignment="1">
      <alignment vertical="center" shrinkToFit="1"/>
    </xf>
    <xf numFmtId="49" fontId="6" fillId="8" borderId="0" xfId="6" applyNumberFormat="1" applyFont="1" applyFill="1" applyAlignment="1">
      <alignment horizontal="center"/>
    </xf>
    <xf numFmtId="0" fontId="8" fillId="3" borderId="1" xfId="0" applyFont="1" applyFill="1" applyBorder="1" applyAlignment="1">
      <alignment horizontal="center" vertical="center" shrinkToFit="1"/>
    </xf>
    <xf numFmtId="0" fontId="8" fillId="0" borderId="0" xfId="0" applyFont="1" applyAlignment="1">
      <alignment horizontal="center" vertical="center" shrinkToFit="1"/>
    </xf>
    <xf numFmtId="0" fontId="10" fillId="0" borderId="18" xfId="6" applyFont="1" applyBorder="1" applyAlignment="1" applyProtection="1">
      <alignment horizontal="center" vertical="center" wrapText="1"/>
      <protection locked="0"/>
    </xf>
    <xf numFmtId="0" fontId="6" fillId="0" borderId="18" xfId="6" applyFont="1" applyBorder="1" applyAlignment="1" applyProtection="1">
      <alignment horizontal="left" vertical="center" wrapText="1"/>
      <protection locked="0"/>
    </xf>
    <xf numFmtId="0" fontId="6" fillId="0" borderId="18" xfId="6" applyFont="1" applyBorder="1" applyAlignment="1" applyProtection="1">
      <alignment horizontal="left" vertical="center" shrinkToFit="1"/>
      <protection locked="0"/>
    </xf>
    <xf numFmtId="0" fontId="16" fillId="12" borderId="0" xfId="0" applyFont="1" applyFill="1" applyAlignment="1" applyProtection="1">
      <alignment vertical="center" shrinkToFit="1"/>
      <protection locked="0"/>
    </xf>
    <xf numFmtId="0" fontId="6" fillId="0" borderId="0" xfId="6" applyFont="1" applyAlignment="1" applyProtection="1">
      <alignment vertical="center"/>
      <protection locked="0"/>
    </xf>
    <xf numFmtId="0" fontId="6" fillId="0" borderId="0" xfId="6" applyFont="1"/>
    <xf numFmtId="0" fontId="5" fillId="0" borderId="0" xfId="0" applyFont="1" applyAlignment="1">
      <alignment vertical="center" shrinkToFit="1"/>
    </xf>
    <xf numFmtId="0" fontId="8" fillId="12" borderId="0" xfId="6" applyFont="1" applyFill="1" applyProtection="1">
      <protection locked="0"/>
    </xf>
    <xf numFmtId="0" fontId="6" fillId="0" borderId="0" xfId="0" applyFont="1"/>
    <xf numFmtId="0" fontId="6" fillId="0" borderId="0" xfId="6" applyFont="1" applyAlignment="1">
      <alignment horizontal="center"/>
    </xf>
    <xf numFmtId="0" fontId="9" fillId="0" borderId="0" xfId="6" applyFont="1" applyAlignment="1">
      <alignment horizontal="center" vertical="center"/>
    </xf>
    <xf numFmtId="14" fontId="8" fillId="0" borderId="0" xfId="6" applyNumberFormat="1" applyFont="1"/>
    <xf numFmtId="0" fontId="11" fillId="12" borderId="0" xfId="6" applyFont="1" applyFill="1" applyAlignment="1" applyProtection="1">
      <alignment vertical="center" wrapText="1"/>
      <protection locked="0"/>
    </xf>
    <xf numFmtId="0" fontId="8" fillId="0" borderId="0" xfId="6" applyFont="1" applyAlignment="1">
      <alignment vertical="center"/>
    </xf>
    <xf numFmtId="0" fontId="8" fillId="0" borderId="0" xfId="6" applyFont="1" applyAlignment="1">
      <alignment horizontal="center" vertical="center"/>
    </xf>
    <xf numFmtId="0" fontId="6" fillId="0" borderId="0" xfId="6" applyFont="1" applyAlignment="1">
      <alignment vertical="center"/>
    </xf>
    <xf numFmtId="0" fontId="6" fillId="0" borderId="0" xfId="6" applyFont="1" applyAlignment="1">
      <alignment horizontal="center" vertical="center"/>
    </xf>
    <xf numFmtId="0" fontId="13" fillId="0" borderId="0" xfId="6" applyFont="1" applyAlignment="1">
      <alignment horizontal="center" vertical="center" shrinkToFit="1"/>
    </xf>
    <xf numFmtId="0" fontId="8" fillId="12" borderId="0" xfId="6" applyFont="1" applyFill="1" applyAlignment="1" applyProtection="1">
      <alignment vertical="center"/>
      <protection locked="0"/>
    </xf>
    <xf numFmtId="0" fontId="8" fillId="0" borderId="17" xfId="6" applyFont="1" applyBorder="1" applyAlignment="1" applyProtection="1">
      <alignment vertical="center"/>
      <protection locked="0"/>
    </xf>
    <xf numFmtId="0" fontId="6" fillId="0" borderId="0" xfId="6" applyFont="1" applyAlignment="1">
      <alignment horizontal="left" vertical="center"/>
    </xf>
    <xf numFmtId="0" fontId="10" fillId="0" borderId="0" xfId="6" applyFont="1" applyAlignment="1">
      <alignment vertical="center" wrapText="1"/>
    </xf>
    <xf numFmtId="0" fontId="6" fillId="0" borderId="0" xfId="6" applyFont="1" applyAlignment="1">
      <alignment vertical="center" wrapText="1"/>
    </xf>
    <xf numFmtId="0" fontId="8" fillId="0" borderId="0" xfId="6" applyFont="1" applyAlignment="1">
      <alignment horizontal="right" vertical="center" shrinkToFit="1"/>
    </xf>
    <xf numFmtId="0" fontId="8" fillId="12" borderId="0" xfId="6" applyFont="1" applyFill="1" applyAlignment="1" applyProtection="1">
      <alignment horizontal="center" vertical="center"/>
      <protection locked="0"/>
    </xf>
    <xf numFmtId="0" fontId="14" fillId="0" borderId="0" xfId="6" applyFont="1" applyAlignment="1">
      <alignment vertical="center"/>
    </xf>
    <xf numFmtId="0" fontId="13" fillId="0" borderId="0" xfId="6" applyFont="1" applyAlignment="1">
      <alignment vertical="center"/>
    </xf>
    <xf numFmtId="0" fontId="23" fillId="0" borderId="1" xfId="6" applyFont="1" applyBorder="1" applyAlignment="1" applyProtection="1">
      <alignment horizontal="center" vertical="center"/>
      <protection locked="0"/>
    </xf>
    <xf numFmtId="0" fontId="27" fillId="0" borderId="1" xfId="6" applyFont="1" applyBorder="1" applyAlignment="1" applyProtection="1">
      <alignment horizontal="center" vertical="center" shrinkToFit="1"/>
      <protection locked="0"/>
    </xf>
    <xf numFmtId="0" fontId="27" fillId="0" borderId="2" xfId="6" applyFont="1" applyBorder="1" applyAlignment="1" applyProtection="1">
      <alignment horizontal="center" vertical="center" shrinkToFit="1"/>
      <protection locked="0"/>
    </xf>
    <xf numFmtId="0" fontId="11" fillId="0" borderId="0" xfId="6" applyFont="1" applyAlignment="1">
      <alignment vertical="center" wrapText="1" shrinkToFit="1"/>
    </xf>
    <xf numFmtId="0" fontId="23" fillId="0" borderId="0" xfId="6" applyFont="1" applyAlignment="1" applyProtection="1">
      <alignment vertical="center"/>
      <protection locked="0"/>
    </xf>
    <xf numFmtId="0" fontId="8" fillId="12" borderId="0" xfId="6" applyFont="1" applyFill="1" applyAlignment="1">
      <alignment vertical="center"/>
    </xf>
    <xf numFmtId="0" fontId="23" fillId="0" borderId="0" xfId="6" applyFont="1" applyAlignment="1" applyProtection="1">
      <alignment horizontal="left" vertical="center"/>
      <protection locked="0"/>
    </xf>
    <xf numFmtId="0" fontId="8" fillId="0" borderId="0" xfId="6" applyFont="1" applyAlignment="1">
      <alignment horizontal="right"/>
    </xf>
    <xf numFmtId="0" fontId="11" fillId="12" borderId="0" xfId="6" applyFont="1" applyFill="1" applyAlignment="1" applyProtection="1">
      <alignment vertical="center"/>
      <protection locked="0"/>
    </xf>
    <xf numFmtId="0" fontId="6" fillId="8" borderId="0" xfId="6" applyFont="1" applyFill="1" applyAlignment="1" applyProtection="1">
      <alignment vertical="center"/>
      <protection locked="0"/>
    </xf>
    <xf numFmtId="0" fontId="16" fillId="8" borderId="0" xfId="0" applyFont="1" applyFill="1" applyAlignment="1" applyProtection="1">
      <alignment vertical="center" shrinkToFit="1"/>
      <protection locked="0"/>
    </xf>
    <xf numFmtId="0" fontId="8" fillId="8" borderId="0" xfId="6" applyFont="1" applyFill="1" applyProtection="1">
      <protection locked="0"/>
    </xf>
    <xf numFmtId="0" fontId="9" fillId="8" borderId="0" xfId="6" applyFont="1" applyFill="1" applyAlignment="1" applyProtection="1">
      <alignment horizontal="center" vertical="center"/>
      <protection locked="0"/>
    </xf>
    <xf numFmtId="0" fontId="8" fillId="8" borderId="0" xfId="6" applyFont="1" applyFill="1" applyAlignment="1" applyProtection="1">
      <alignment vertical="center"/>
      <protection locked="0"/>
    </xf>
    <xf numFmtId="0" fontId="22" fillId="8" borderId="0" xfId="6" applyFont="1" applyFill="1" applyAlignment="1" applyProtection="1">
      <alignment vertical="center" wrapText="1"/>
      <protection locked="0"/>
    </xf>
    <xf numFmtId="0" fontId="8" fillId="8" borderId="0" xfId="6" applyFont="1" applyFill="1" applyAlignment="1">
      <alignment vertical="center"/>
    </xf>
    <xf numFmtId="0" fontId="10" fillId="8" borderId="0" xfId="6" applyFont="1" applyFill="1" applyAlignment="1" applyProtection="1">
      <alignment vertical="center" wrapText="1"/>
      <protection locked="0"/>
    </xf>
    <xf numFmtId="0" fontId="6" fillId="8" borderId="0" xfId="6" applyFont="1" applyFill="1" applyAlignment="1" applyProtection="1">
      <alignment horizontal="center" vertical="center" shrinkToFit="1"/>
      <protection locked="0"/>
    </xf>
    <xf numFmtId="0" fontId="15" fillId="8" borderId="0" xfId="6" applyFont="1" applyFill="1" applyAlignment="1" applyProtection="1">
      <alignment vertical="center" wrapText="1"/>
      <protection locked="0"/>
    </xf>
    <xf numFmtId="0" fontId="6" fillId="8" borderId="0" xfId="6" applyFont="1" applyFill="1" applyAlignment="1" applyProtection="1">
      <alignment vertical="center" shrinkToFit="1"/>
      <protection locked="0"/>
    </xf>
    <xf numFmtId="0" fontId="11" fillId="8" borderId="0" xfId="6" applyFont="1" applyFill="1" applyAlignment="1" applyProtection="1">
      <alignment horizontal="center" vertical="center"/>
      <protection locked="0"/>
    </xf>
    <xf numFmtId="0" fontId="8" fillId="8" borderId="0" xfId="6" applyFont="1" applyFill="1" applyAlignment="1" applyProtection="1">
      <alignment horizontal="center" vertical="center" shrinkToFit="1"/>
      <protection locked="0"/>
    </xf>
    <xf numFmtId="0" fontId="8" fillId="8" borderId="0" xfId="6" applyFont="1" applyFill="1" applyAlignment="1" applyProtection="1">
      <alignment horizontal="center" vertical="center"/>
      <protection locked="0"/>
    </xf>
    <xf numFmtId="0" fontId="11" fillId="8" borderId="0" xfId="6" applyFont="1" applyFill="1" applyAlignment="1" applyProtection="1">
      <alignment horizontal="right" vertical="center"/>
      <protection locked="0"/>
    </xf>
    <xf numFmtId="0" fontId="11" fillId="8" borderId="0" xfId="6" applyFont="1" applyFill="1" applyAlignment="1" applyProtection="1">
      <alignment vertical="center"/>
      <protection locked="0"/>
    </xf>
    <xf numFmtId="0" fontId="10" fillId="8" borderId="0" xfId="6" applyFont="1" applyFill="1" applyAlignment="1">
      <alignment vertical="center"/>
    </xf>
    <xf numFmtId="0" fontId="18" fillId="0" borderId="0" xfId="0" applyFont="1" applyAlignment="1">
      <alignment vertical="center" shrinkToFit="1"/>
    </xf>
    <xf numFmtId="0" fontId="18" fillId="0" borderId="0" xfId="0" applyFont="1" applyAlignment="1">
      <alignment vertical="center"/>
    </xf>
    <xf numFmtId="0" fontId="24" fillId="0" borderId="2" xfId="6" applyFont="1" applyBorder="1" applyAlignment="1" applyProtection="1">
      <alignment horizontal="center" vertical="center"/>
      <protection locked="0"/>
    </xf>
    <xf numFmtId="0" fontId="10" fillId="0" borderId="17" xfId="6" applyFont="1" applyBorder="1" applyAlignment="1" applyProtection="1">
      <alignment horizontal="center" vertical="center" shrinkToFit="1"/>
      <protection locked="0"/>
    </xf>
    <xf numFmtId="0" fontId="10" fillId="0" borderId="8" xfId="6" applyFont="1" applyBorder="1" applyAlignment="1" applyProtection="1">
      <alignment horizontal="center" vertical="center" shrinkToFit="1"/>
      <protection locked="0"/>
    </xf>
    <xf numFmtId="0" fontId="8" fillId="0" borderId="8" xfId="0" applyFont="1" applyBorder="1" applyAlignment="1">
      <alignment horizontal="center" vertical="center" shrinkToFit="1"/>
    </xf>
    <xf numFmtId="0" fontId="27" fillId="0" borderId="18" xfId="6" applyFont="1" applyBorder="1" applyAlignment="1">
      <alignment horizontal="right" vertical="center"/>
    </xf>
    <xf numFmtId="0" fontId="23" fillId="0" borderId="18" xfId="6" applyFont="1" applyBorder="1" applyAlignment="1" applyProtection="1">
      <alignment horizontal="right" vertical="center"/>
      <protection locked="0"/>
    </xf>
    <xf numFmtId="0" fontId="24" fillId="0" borderId="13" xfId="6" applyFont="1" applyBorder="1" applyAlignment="1" applyProtection="1">
      <alignment vertical="center"/>
      <protection locked="0"/>
    </xf>
    <xf numFmtId="0" fontId="24" fillId="0" borderId="1" xfId="6" applyFont="1" applyBorder="1" applyAlignment="1" applyProtection="1">
      <alignment vertical="center"/>
      <protection locked="0"/>
    </xf>
    <xf numFmtId="0" fontId="24" fillId="0" borderId="1" xfId="6" applyFont="1" applyBorder="1" applyAlignment="1" applyProtection="1">
      <alignment horizontal="center" vertical="center"/>
      <protection locked="0"/>
    </xf>
    <xf numFmtId="0" fontId="8" fillId="0" borderId="20" xfId="6" applyFont="1" applyBorder="1" applyAlignment="1" applyProtection="1">
      <alignment vertical="center"/>
      <protection locked="0"/>
    </xf>
    <xf numFmtId="0" fontId="27" fillId="0" borderId="0" xfId="6" applyFont="1" applyAlignment="1" applyProtection="1">
      <alignment horizontal="center" vertical="center"/>
      <protection locked="0"/>
    </xf>
    <xf numFmtId="0" fontId="24" fillId="0" borderId="21" xfId="6" applyFont="1" applyBorder="1" applyAlignment="1" applyProtection="1">
      <alignment vertical="center"/>
      <protection locked="0"/>
    </xf>
    <xf numFmtId="0" fontId="8" fillId="8" borderId="0" xfId="0" applyFont="1" applyFill="1" applyAlignment="1">
      <alignment shrinkToFit="1"/>
    </xf>
    <xf numFmtId="0" fontId="8" fillId="0" borderId="0" xfId="0" applyFont="1" applyAlignment="1">
      <alignment vertical="center"/>
    </xf>
    <xf numFmtId="0" fontId="27" fillId="4" borderId="1" xfId="6" applyFont="1" applyFill="1" applyBorder="1" applyAlignment="1" applyProtection="1">
      <alignment horizontal="center" vertical="center" shrinkToFit="1"/>
      <protection locked="0"/>
    </xf>
    <xf numFmtId="0" fontId="27" fillId="0" borderId="1" xfId="6" applyFont="1" applyBorder="1" applyAlignment="1">
      <alignment horizontal="center" vertical="center" shrinkToFit="1"/>
    </xf>
    <xf numFmtId="0" fontId="21" fillId="0" borderId="0" xfId="0" applyFont="1"/>
    <xf numFmtId="0" fontId="28" fillId="0" borderId="0" xfId="0" applyFont="1"/>
    <xf numFmtId="49" fontId="18" fillId="0" borderId="0" xfId="0" applyNumberFormat="1" applyFont="1" applyAlignment="1">
      <alignment horizontal="left" vertical="center"/>
    </xf>
    <xf numFmtId="0" fontId="8" fillId="0" borderId="0" xfId="0" applyFont="1" applyAlignment="1">
      <alignment horizontal="left"/>
    </xf>
    <xf numFmtId="0" fontId="20" fillId="0" borderId="0" xfId="0" applyFont="1" applyAlignment="1">
      <alignment horizontal="left"/>
    </xf>
    <xf numFmtId="0" fontId="29" fillId="0" borderId="0" xfId="0" applyFont="1"/>
    <xf numFmtId="0" fontId="18" fillId="0" borderId="0" xfId="0" applyFont="1" applyAlignment="1">
      <alignment horizontal="left" vertical="center"/>
    </xf>
    <xf numFmtId="0" fontId="6" fillId="11" borderId="20" xfId="6" applyFont="1" applyFill="1" applyBorder="1" applyAlignment="1" applyProtection="1">
      <alignment horizontal="center" vertical="center" shrinkToFit="1"/>
      <protection locked="0"/>
    </xf>
    <xf numFmtId="0" fontId="6" fillId="11" borderId="20" xfId="6" applyFont="1" applyFill="1" applyBorder="1" applyAlignment="1" applyProtection="1">
      <alignment horizontal="left" vertical="center" shrinkToFit="1"/>
      <protection locked="0"/>
    </xf>
    <xf numFmtId="0" fontId="6" fillId="11" borderId="0" xfId="6" applyFont="1" applyFill="1" applyAlignment="1" applyProtection="1">
      <alignment horizontal="left" vertical="center" shrinkToFit="1"/>
      <protection locked="0"/>
    </xf>
    <xf numFmtId="49" fontId="6" fillId="11" borderId="0" xfId="6" applyNumberFormat="1" applyFont="1" applyFill="1" applyAlignment="1" applyProtection="1">
      <alignment horizontal="left" vertical="center" shrinkToFit="1"/>
      <protection locked="0"/>
    </xf>
    <xf numFmtId="14" fontId="6" fillId="11" borderId="20" xfId="6" applyNumberFormat="1" applyFont="1" applyFill="1" applyBorder="1" applyAlignment="1" applyProtection="1">
      <alignment horizontal="center" vertical="center" shrinkToFit="1"/>
      <protection locked="0"/>
    </xf>
    <xf numFmtId="0" fontId="6" fillId="11" borderId="20" xfId="6" applyFont="1" applyFill="1" applyBorder="1" applyAlignment="1" applyProtection="1">
      <alignment horizontal="center" vertical="center"/>
      <protection locked="0"/>
    </xf>
    <xf numFmtId="0" fontId="6" fillId="11" borderId="20" xfId="6" applyFont="1" applyFill="1" applyBorder="1" applyAlignment="1" applyProtection="1">
      <alignment vertical="center" shrinkToFit="1"/>
      <protection locked="0"/>
    </xf>
    <xf numFmtId="0" fontId="8" fillId="11" borderId="20" xfId="6" applyFont="1" applyFill="1" applyBorder="1" applyAlignment="1" applyProtection="1">
      <alignment vertical="center" shrinkToFit="1"/>
      <protection locked="0"/>
    </xf>
    <xf numFmtId="0" fontId="6" fillId="11" borderId="20" xfId="6" applyFont="1" applyFill="1" applyBorder="1" applyAlignment="1">
      <alignment horizontal="center" vertical="center" wrapText="1"/>
    </xf>
    <xf numFmtId="0" fontId="10" fillId="11" borderId="0" xfId="6" applyFont="1" applyFill="1" applyAlignment="1" applyProtection="1">
      <alignment horizontal="center" vertical="center" shrinkToFit="1"/>
      <protection locked="0"/>
    </xf>
    <xf numFmtId="0" fontId="10" fillId="11" borderId="0" xfId="6" applyFont="1" applyFill="1" applyAlignment="1" applyProtection="1">
      <alignment horizontal="center" vertical="center"/>
      <protection locked="0"/>
    </xf>
    <xf numFmtId="49" fontId="6" fillId="0" borderId="0" xfId="6" applyNumberFormat="1" applyFont="1" applyAlignment="1" applyProtection="1">
      <alignment horizontal="center" vertical="center" shrinkToFit="1"/>
      <protection locked="0"/>
    </xf>
    <xf numFmtId="0" fontId="6" fillId="8" borderId="0" xfId="6" applyFont="1" applyFill="1" applyAlignment="1" applyProtection="1">
      <alignment horizontal="left" vertical="center" shrinkToFit="1"/>
      <protection locked="0"/>
    </xf>
    <xf numFmtId="49" fontId="6" fillId="8" borderId="0" xfId="6" applyNumberFormat="1" applyFont="1" applyFill="1" applyAlignment="1" applyProtection="1">
      <alignment horizontal="left" vertical="center" shrinkToFit="1"/>
      <protection locked="0"/>
    </xf>
    <xf numFmtId="14" fontId="6" fillId="8" borderId="0" xfId="6" applyNumberFormat="1" applyFont="1" applyFill="1" applyAlignment="1" applyProtection="1">
      <alignment horizontal="center" vertical="center" shrinkToFit="1"/>
      <protection locked="0"/>
    </xf>
    <xf numFmtId="0" fontId="6" fillId="8" borderId="0" xfId="6" applyFont="1" applyFill="1" applyAlignment="1" applyProtection="1">
      <alignment horizontal="center" vertical="center"/>
      <protection locked="0"/>
    </xf>
    <xf numFmtId="0" fontId="8" fillId="8" borderId="0" xfId="6" applyFont="1" applyFill="1" applyAlignment="1" applyProtection="1">
      <alignment vertical="center" shrinkToFit="1"/>
      <protection locked="0"/>
    </xf>
    <xf numFmtId="0" fontId="6" fillId="8" borderId="0" xfId="6" applyFont="1" applyFill="1" applyAlignment="1">
      <alignment horizontal="center" vertical="center" wrapText="1"/>
    </xf>
    <xf numFmtId="0" fontId="10" fillId="8" borderId="0" xfId="6" applyFont="1" applyFill="1" applyAlignment="1" applyProtection="1">
      <alignment horizontal="center" vertical="center"/>
      <protection locked="0"/>
    </xf>
    <xf numFmtId="0" fontId="11" fillId="8" borderId="0" xfId="6" applyFont="1" applyFill="1" applyAlignment="1" applyProtection="1">
      <alignment vertical="center" wrapText="1"/>
      <protection locked="0"/>
    </xf>
    <xf numFmtId="0" fontId="5" fillId="8" borderId="0" xfId="0" applyFont="1" applyFill="1" applyAlignment="1" applyProtection="1">
      <alignment vertical="center" shrinkToFit="1"/>
      <protection locked="0"/>
    </xf>
    <xf numFmtId="0" fontId="11" fillId="8" borderId="0" xfId="6" applyFont="1" applyFill="1" applyAlignment="1">
      <alignment horizontal="center" vertical="center" wrapText="1"/>
    </xf>
    <xf numFmtId="0" fontId="10" fillId="0" borderId="1" xfId="6" applyFont="1" applyBorder="1" applyAlignment="1" applyProtection="1">
      <alignment horizontal="center" vertical="center" shrinkToFit="1"/>
      <protection locked="0"/>
    </xf>
    <xf numFmtId="0" fontId="8" fillId="0" borderId="1" xfId="0" applyFont="1" applyBorder="1" applyAlignment="1">
      <alignment horizontal="center" vertical="center" shrinkToFit="1"/>
    </xf>
    <xf numFmtId="0" fontId="4" fillId="0" borderId="0" xfId="0" applyFont="1" applyAlignment="1">
      <alignment vertical="center"/>
    </xf>
    <xf numFmtId="0" fontId="6" fillId="0" borderId="11" xfId="6" applyFont="1" applyBorder="1" applyAlignment="1">
      <alignment horizontal="left" vertical="center" shrinkToFit="1"/>
    </xf>
    <xf numFmtId="0" fontId="6" fillId="0" borderId="9" xfId="6" applyFont="1" applyBorder="1" applyAlignment="1">
      <alignment horizontal="left" vertical="center" shrinkToFit="1"/>
    </xf>
    <xf numFmtId="0" fontId="6" fillId="0" borderId="14" xfId="6" applyFont="1" applyBorder="1" applyAlignment="1">
      <alignment horizontal="left" vertical="center" shrinkToFit="1"/>
    </xf>
    <xf numFmtId="0" fontId="6" fillId="0" borderId="12" xfId="6" applyFont="1" applyBorder="1" applyAlignment="1">
      <alignment horizontal="left" vertical="center" shrinkToFit="1"/>
    </xf>
    <xf numFmtId="0" fontId="6" fillId="0" borderId="10" xfId="6" applyFont="1" applyBorder="1" applyAlignment="1">
      <alignment horizontal="left" vertical="center" shrinkToFit="1"/>
    </xf>
    <xf numFmtId="0" fontId="6" fillId="0" borderId="15" xfId="6" applyFont="1" applyBorder="1" applyAlignment="1">
      <alignment horizontal="left" vertical="center" shrinkToFit="1"/>
    </xf>
    <xf numFmtId="0" fontId="6" fillId="0" borderId="19" xfId="6" applyFont="1" applyBorder="1" applyAlignment="1" applyProtection="1">
      <alignment horizontal="center" vertical="center" shrinkToFit="1"/>
      <protection locked="0"/>
    </xf>
    <xf numFmtId="0" fontId="6" fillId="0" borderId="13" xfId="6" applyFont="1" applyBorder="1" applyAlignment="1" applyProtection="1">
      <alignment horizontal="center" vertical="center" shrinkToFit="1"/>
      <protection locked="0"/>
    </xf>
    <xf numFmtId="0" fontId="5" fillId="0" borderId="0" xfId="0" applyFont="1" applyAlignment="1">
      <alignment vertical="center"/>
    </xf>
    <xf numFmtId="0" fontId="8" fillId="0" borderId="23" xfId="0" applyFont="1" applyBorder="1"/>
    <xf numFmtId="0" fontId="8" fillId="0" borderId="24" xfId="0" applyFont="1" applyBorder="1"/>
    <xf numFmtId="0" fontId="8" fillId="0" borderId="25" xfId="0" applyFont="1" applyBorder="1"/>
    <xf numFmtId="49" fontId="8" fillId="0" borderId="26" xfId="0" applyNumberFormat="1" applyFont="1" applyBorder="1" applyAlignment="1">
      <alignment horizontal="center" vertical="center"/>
    </xf>
    <xf numFmtId="0" fontId="8" fillId="0" borderId="27" xfId="0" applyFont="1" applyBorder="1" applyAlignment="1">
      <alignment horizontal="left"/>
    </xf>
    <xf numFmtId="49" fontId="8" fillId="0" borderId="0" xfId="0" applyNumberFormat="1" applyFont="1" applyAlignment="1">
      <alignment horizontal="center" vertical="center"/>
    </xf>
    <xf numFmtId="0" fontId="8" fillId="0" borderId="28" xfId="0" applyFont="1" applyBorder="1" applyAlignment="1">
      <alignment horizontal="left"/>
    </xf>
    <xf numFmtId="49" fontId="8" fillId="0" borderId="29" xfId="0" applyNumberFormat="1" applyFont="1" applyBorder="1" applyAlignment="1">
      <alignment horizontal="center" vertical="center"/>
    </xf>
    <xf numFmtId="0" fontId="8" fillId="0" borderId="30" xfId="0" applyFont="1" applyBorder="1" applyAlignment="1">
      <alignment horizontal="left"/>
    </xf>
    <xf numFmtId="0" fontId="8" fillId="3" borderId="23" xfId="0" applyFont="1" applyFill="1" applyBorder="1"/>
    <xf numFmtId="0" fontId="8" fillId="3" borderId="24" xfId="0" applyFont="1" applyFill="1" applyBorder="1"/>
    <xf numFmtId="0" fontId="8" fillId="3" borderId="25" xfId="0" applyFont="1" applyFill="1" applyBorder="1"/>
    <xf numFmtId="49" fontId="18" fillId="0" borderId="26" xfId="0" applyNumberFormat="1" applyFont="1" applyBorder="1" applyAlignment="1">
      <alignment horizontal="left" vertical="center"/>
    </xf>
    <xf numFmtId="49" fontId="8" fillId="0" borderId="0" xfId="0" applyNumberFormat="1" applyFont="1" applyAlignment="1">
      <alignment horizontal="left" vertical="center"/>
    </xf>
    <xf numFmtId="49" fontId="8" fillId="0" borderId="29" xfId="0" applyNumberFormat="1" applyFont="1" applyBorder="1" applyAlignment="1">
      <alignment horizontal="left" vertical="center"/>
    </xf>
    <xf numFmtId="0" fontId="8" fillId="0" borderId="0" xfId="3" applyFont="1" applyAlignment="1">
      <alignment shrinkToFit="1"/>
    </xf>
    <xf numFmtId="0" fontId="8" fillId="2" borderId="0" xfId="3" applyFont="1" applyFill="1" applyAlignment="1">
      <alignment shrinkToFit="1"/>
    </xf>
    <xf numFmtId="0" fontId="15" fillId="0" borderId="0" xfId="0" applyFont="1" applyAlignment="1">
      <alignment shrinkToFit="1"/>
    </xf>
    <xf numFmtId="0" fontId="21" fillId="0" borderId="0" xfId="0" applyFont="1" applyAlignment="1">
      <alignment shrinkToFit="1"/>
    </xf>
    <xf numFmtId="0" fontId="8" fillId="6" borderId="2" xfId="0" applyFont="1" applyFill="1" applyBorder="1" applyAlignment="1">
      <alignment shrinkToFit="1"/>
    </xf>
    <xf numFmtId="0" fontId="8" fillId="6" borderId="3" xfId="0" applyFont="1" applyFill="1" applyBorder="1" applyAlignment="1">
      <alignment shrinkToFit="1"/>
    </xf>
    <xf numFmtId="0" fontId="18" fillId="6" borderId="3" xfId="0" applyFont="1" applyFill="1" applyBorder="1" applyAlignment="1">
      <alignment vertical="center" shrinkToFit="1"/>
    </xf>
    <xf numFmtId="0" fontId="18" fillId="6" borderId="2" xfId="0" applyFont="1" applyFill="1" applyBorder="1" applyAlignment="1">
      <alignment vertical="center" shrinkToFit="1"/>
    </xf>
    <xf numFmtId="0" fontId="8" fillId="5" borderId="2" xfId="0" applyFont="1" applyFill="1" applyBorder="1" applyAlignment="1">
      <alignment shrinkToFit="1"/>
    </xf>
    <xf numFmtId="0" fontId="8" fillId="5" borderId="3" xfId="0" applyFont="1" applyFill="1" applyBorder="1" applyAlignment="1">
      <alignment shrinkToFit="1"/>
    </xf>
    <xf numFmtId="0" fontId="18" fillId="5" borderId="2" xfId="0" applyFont="1" applyFill="1" applyBorder="1" applyAlignment="1">
      <alignment vertical="center" shrinkToFit="1"/>
    </xf>
    <xf numFmtId="0" fontId="18" fillId="5" borderId="3" xfId="0" applyFont="1" applyFill="1" applyBorder="1" applyAlignment="1">
      <alignment vertical="center" shrinkToFit="1"/>
    </xf>
    <xf numFmtId="0" fontId="8" fillId="2" borderId="2" xfId="0" applyFont="1" applyFill="1" applyBorder="1" applyAlignment="1">
      <alignment shrinkToFit="1"/>
    </xf>
    <xf numFmtId="0" fontId="8" fillId="10" borderId="0" xfId="0" applyFont="1" applyFill="1" applyAlignment="1">
      <alignment shrinkToFit="1"/>
    </xf>
    <xf numFmtId="0" fontId="8" fillId="2" borderId="0" xfId="0" applyFont="1" applyFill="1" applyAlignment="1">
      <alignment shrinkToFit="1"/>
    </xf>
    <xf numFmtId="0" fontId="8" fillId="6" borderId="0" xfId="0" applyFont="1" applyFill="1"/>
    <xf numFmtId="0" fontId="8" fillId="3" borderId="1" xfId="0" applyFont="1" applyFill="1" applyBorder="1" applyAlignment="1">
      <alignment shrinkToFit="1"/>
    </xf>
    <xf numFmtId="0" fontId="8" fillId="3" borderId="2" xfId="0" applyFont="1" applyFill="1" applyBorder="1" applyAlignment="1">
      <alignment shrinkToFit="1"/>
    </xf>
    <xf numFmtId="0" fontId="8" fillId="3" borderId="0" xfId="0" applyFont="1" applyFill="1" applyAlignment="1">
      <alignment shrinkToFit="1"/>
    </xf>
    <xf numFmtId="0" fontId="18" fillId="0" borderId="1" xfId="0" applyFont="1" applyBorder="1" applyAlignment="1" applyProtection="1">
      <alignment vertical="center"/>
      <protection locked="0"/>
    </xf>
    <xf numFmtId="0" fontId="6" fillId="0" borderId="22" xfId="6" applyFont="1" applyBorder="1" applyAlignment="1" applyProtection="1">
      <alignment horizontal="left" vertical="center" shrinkToFit="1"/>
      <protection locked="0"/>
    </xf>
    <xf numFmtId="0" fontId="6" fillId="0" borderId="8" xfId="6" applyFont="1" applyBorder="1" applyAlignment="1" applyProtection="1">
      <alignment horizontal="center" vertical="center" shrinkToFit="1"/>
      <protection locked="0"/>
    </xf>
    <xf numFmtId="0" fontId="6" fillId="0" borderId="7" xfId="6" applyFont="1" applyBorder="1" applyAlignment="1" applyProtection="1">
      <alignment horizontal="center" vertical="center" shrinkToFit="1"/>
      <protection locked="0"/>
    </xf>
    <xf numFmtId="0" fontId="8" fillId="0" borderId="12" xfId="6" applyFont="1" applyBorder="1" applyAlignment="1" applyProtection="1">
      <alignment vertical="center" shrinkToFit="1"/>
      <protection locked="0"/>
    </xf>
    <xf numFmtId="0" fontId="8" fillId="0" borderId="15" xfId="6" applyFont="1" applyBorder="1" applyAlignment="1" applyProtection="1">
      <alignment vertical="center" shrinkToFit="1"/>
      <protection locked="0"/>
    </xf>
    <xf numFmtId="0" fontId="8" fillId="0" borderId="10" xfId="6" applyFont="1" applyBorder="1" applyAlignment="1" applyProtection="1">
      <alignment vertical="center" shrinkToFit="1"/>
      <protection locked="0"/>
    </xf>
    <xf numFmtId="0" fontId="8" fillId="0" borderId="22" xfId="6" applyFont="1" applyBorder="1" applyAlignment="1" applyProtection="1">
      <alignment vertical="center" shrinkToFit="1"/>
      <protection locked="0"/>
    </xf>
    <xf numFmtId="0" fontId="8" fillId="0" borderId="7" xfId="6" applyFont="1" applyBorder="1" applyAlignment="1" applyProtection="1">
      <alignment vertical="center" shrinkToFit="1"/>
      <protection locked="0"/>
    </xf>
    <xf numFmtId="0" fontId="6" fillId="0" borderId="5" xfId="6" applyFont="1" applyBorder="1" applyAlignment="1" applyProtection="1">
      <alignment horizontal="center" vertical="center" shrinkToFit="1"/>
      <protection locked="0"/>
    </xf>
    <xf numFmtId="0" fontId="6" fillId="0" borderId="6" xfId="6" applyFont="1" applyBorder="1" applyAlignment="1" applyProtection="1">
      <alignment vertical="center" shrinkToFit="1"/>
      <protection locked="0"/>
    </xf>
    <xf numFmtId="176" fontId="6" fillId="0" borderId="22" xfId="6" applyNumberFormat="1" applyFont="1" applyBorder="1" applyAlignment="1" applyProtection="1">
      <alignment horizontal="center" vertical="center" shrinkToFit="1"/>
      <protection locked="0"/>
    </xf>
    <xf numFmtId="176" fontId="6" fillId="0" borderId="2" xfId="6" applyNumberFormat="1" applyFont="1" applyBorder="1" applyAlignment="1" applyProtection="1">
      <alignment horizontal="center" vertical="center" shrinkToFit="1"/>
      <protection locked="0"/>
    </xf>
    <xf numFmtId="0" fontId="6" fillId="8" borderId="0" xfId="0" applyFont="1" applyFill="1"/>
    <xf numFmtId="0" fontId="23" fillId="8" borderId="0" xfId="6" applyFont="1" applyFill="1" applyAlignment="1" applyProtection="1">
      <alignment horizontal="center" vertical="center"/>
      <protection locked="0"/>
    </xf>
    <xf numFmtId="0" fontId="23" fillId="8" borderId="0" xfId="6" applyFont="1" applyFill="1" applyAlignment="1">
      <alignment horizontal="center" vertical="center"/>
    </xf>
    <xf numFmtId="0" fontId="23" fillId="8" borderId="0" xfId="6" applyFont="1" applyFill="1" applyAlignment="1" applyProtection="1">
      <alignment horizontal="left" vertical="center"/>
      <protection locked="0"/>
    </xf>
    <xf numFmtId="0" fontId="23" fillId="8" borderId="0" xfId="0" applyFont="1" applyFill="1" applyAlignment="1">
      <alignment horizontal="center" vertical="center"/>
    </xf>
    <xf numFmtId="0" fontId="23" fillId="0" borderId="0" xfId="6" applyFont="1" applyAlignment="1">
      <alignment horizontal="center" vertical="center"/>
    </xf>
    <xf numFmtId="0" fontId="4" fillId="8" borderId="0" xfId="0" applyFont="1" applyFill="1" applyAlignment="1">
      <alignment horizontal="center" vertical="center" shrinkToFit="1"/>
    </xf>
    <xf numFmtId="0" fontId="5" fillId="8" borderId="0" xfId="0" applyFont="1" applyFill="1" applyAlignment="1" applyProtection="1">
      <alignment horizontal="right" vertical="center" shrinkToFit="1"/>
      <protection locked="0"/>
    </xf>
    <xf numFmtId="0" fontId="6" fillId="8" borderId="0" xfId="0" applyFont="1" applyFill="1" applyAlignment="1" applyProtection="1">
      <alignment vertical="center"/>
      <protection locked="0"/>
    </xf>
    <xf numFmtId="0" fontId="6" fillId="8" borderId="0" xfId="6" applyFont="1" applyFill="1" applyProtection="1">
      <protection locked="0"/>
    </xf>
    <xf numFmtId="0" fontId="10" fillId="8" borderId="0" xfId="6" applyFont="1" applyFill="1" applyAlignment="1" applyProtection="1">
      <alignment vertical="center"/>
      <protection locked="0"/>
    </xf>
    <xf numFmtId="0" fontId="8" fillId="8" borderId="0" xfId="6" applyFont="1" applyFill="1" applyAlignment="1">
      <alignment horizontal="center" vertical="center"/>
    </xf>
    <xf numFmtId="0" fontId="6" fillId="8" borderId="0" xfId="0" applyFont="1" applyFill="1" applyAlignment="1">
      <alignment vertical="center"/>
    </xf>
    <xf numFmtId="0" fontId="6" fillId="8" borderId="0" xfId="6" applyFont="1" applyFill="1" applyAlignment="1">
      <alignment horizontal="center" vertical="center"/>
    </xf>
    <xf numFmtId="0" fontId="7" fillId="8" borderId="0" xfId="6" applyFont="1" applyFill="1" applyAlignment="1">
      <alignment horizontal="center" vertical="center" shrinkToFit="1"/>
    </xf>
    <xf numFmtId="0" fontId="13" fillId="8" borderId="0" xfId="6" applyFont="1" applyFill="1" applyAlignment="1">
      <alignment horizontal="center" vertical="center" shrinkToFit="1"/>
    </xf>
    <xf numFmtId="0" fontId="25" fillId="8" borderId="0" xfId="6" applyFont="1" applyFill="1" applyAlignment="1">
      <alignment vertical="center" shrinkToFit="1"/>
    </xf>
    <xf numFmtId="0" fontId="10" fillId="8" borderId="0" xfId="6" applyFont="1" applyFill="1" applyAlignment="1" applyProtection="1">
      <alignment horizontal="left" vertical="center"/>
      <protection locked="0"/>
    </xf>
    <xf numFmtId="0" fontId="10" fillId="8" borderId="0" xfId="6" applyFont="1" applyFill="1" applyAlignment="1" applyProtection="1">
      <alignment vertical="center" shrinkToFit="1"/>
      <protection locked="0"/>
    </xf>
    <xf numFmtId="0" fontId="6" fillId="8" borderId="0" xfId="6" applyFont="1" applyFill="1" applyAlignment="1">
      <alignment horizontal="left" vertical="center"/>
    </xf>
    <xf numFmtId="0" fontId="7" fillId="8" borderId="0" xfId="6" applyFont="1" applyFill="1" applyAlignment="1">
      <alignment vertical="center"/>
    </xf>
    <xf numFmtId="0" fontId="8" fillId="8" borderId="0" xfId="6" applyFont="1" applyFill="1" applyAlignment="1">
      <alignment horizontal="left" vertical="center"/>
    </xf>
    <xf numFmtId="0" fontId="7" fillId="8" borderId="0" xfId="6" applyFont="1" applyFill="1" applyAlignment="1">
      <alignment horizontal="center" vertical="center"/>
    </xf>
    <xf numFmtId="0" fontId="26" fillId="8" borderId="0" xfId="6" applyFont="1" applyFill="1" applyAlignment="1">
      <alignment horizontal="left" vertical="center" wrapText="1"/>
    </xf>
    <xf numFmtId="0" fontId="8" fillId="8" borderId="0" xfId="6" applyFont="1" applyFill="1" applyAlignment="1">
      <alignment horizontal="right" vertical="center"/>
    </xf>
    <xf numFmtId="0" fontId="6" fillId="8" borderId="0" xfId="6" applyFont="1" applyFill="1" applyAlignment="1">
      <alignment horizontal="center" vertical="center" shrinkToFit="1"/>
    </xf>
    <xf numFmtId="0" fontId="10" fillId="8" borderId="0" xfId="6" applyFont="1" applyFill="1" applyAlignment="1">
      <alignment horizontal="right" vertical="center"/>
    </xf>
    <xf numFmtId="0" fontId="14" fillId="8" borderId="0" xfId="6" applyFont="1" applyFill="1" applyAlignment="1">
      <alignment horizontal="center" vertical="center" wrapText="1"/>
    </xf>
    <xf numFmtId="0" fontId="14" fillId="8" borderId="0" xfId="6" applyFont="1" applyFill="1" applyAlignment="1">
      <alignment vertical="center"/>
    </xf>
    <xf numFmtId="0" fontId="14" fillId="8" borderId="0" xfId="6" applyFont="1" applyFill="1" applyAlignment="1">
      <alignment vertical="center" wrapText="1"/>
    </xf>
    <xf numFmtId="0" fontId="6" fillId="8" borderId="0" xfId="6" applyFont="1" applyFill="1" applyAlignment="1">
      <alignment vertical="center" wrapText="1" shrinkToFit="1"/>
    </xf>
    <xf numFmtId="0" fontId="11" fillId="8" borderId="0" xfId="6" applyFont="1" applyFill="1" applyAlignment="1">
      <alignment vertical="center" wrapText="1" shrinkToFit="1"/>
    </xf>
    <xf numFmtId="0" fontId="6" fillId="8" borderId="0" xfId="0" applyFont="1" applyFill="1" applyAlignment="1">
      <alignment horizontal="right" vertical="center"/>
    </xf>
    <xf numFmtId="0" fontId="6" fillId="8" borderId="0" xfId="0" applyFont="1" applyFill="1" applyAlignment="1">
      <alignment horizontal="center" vertical="center" shrinkToFit="1"/>
    </xf>
    <xf numFmtId="0" fontId="23" fillId="0" borderId="2" xfId="6" applyFont="1" applyBorder="1" applyAlignment="1" applyProtection="1">
      <alignment vertical="center"/>
      <protection locked="0"/>
    </xf>
    <xf numFmtId="176" fontId="6" fillId="0" borderId="1" xfId="6" applyNumberFormat="1" applyFont="1" applyBorder="1" applyAlignment="1" applyProtection="1">
      <alignment horizontal="center" vertical="center" shrinkToFit="1"/>
      <protection locked="0"/>
    </xf>
    <xf numFmtId="0" fontId="18" fillId="0" borderId="0" xfId="0" applyFont="1" applyAlignment="1">
      <alignment horizontal="center" vertical="center"/>
    </xf>
    <xf numFmtId="0" fontId="24" fillId="0" borderId="0" xfId="6" applyFont="1" applyAlignment="1" applyProtection="1">
      <alignment vertical="center"/>
      <protection locked="0"/>
    </xf>
    <xf numFmtId="0" fontId="27" fillId="0" borderId="0" xfId="6" applyFont="1" applyAlignment="1" applyProtection="1">
      <alignment horizontal="center" vertical="center" shrinkToFit="1"/>
      <protection locked="0"/>
    </xf>
    <xf numFmtId="0" fontId="23" fillId="0" borderId="0" xfId="6" applyFont="1" applyAlignment="1" applyProtection="1">
      <alignment horizontal="right" vertical="center"/>
      <protection locked="0"/>
    </xf>
    <xf numFmtId="0" fontId="27" fillId="0" borderId="1" xfId="6" applyFont="1" applyBorder="1" applyAlignment="1">
      <alignment horizontal="center" vertical="center"/>
    </xf>
    <xf numFmtId="0" fontId="8" fillId="6" borderId="0" xfId="0" applyFont="1" applyFill="1" applyAlignment="1">
      <alignment vertical="center" shrinkToFit="1"/>
    </xf>
    <xf numFmtId="0" fontId="8" fillId="0" borderId="0" xfId="0" applyFont="1" applyAlignment="1">
      <alignment vertical="center" shrinkToFit="1"/>
    </xf>
    <xf numFmtId="0" fontId="23" fillId="0" borderId="0" xfId="6" applyFont="1" applyAlignment="1" applyProtection="1">
      <alignment horizontal="center" vertical="center"/>
      <protection locked="0"/>
    </xf>
    <xf numFmtId="0" fontId="24" fillId="0" borderId="0" xfId="6" applyFont="1" applyAlignment="1" applyProtection="1">
      <alignment horizontal="right" vertical="center"/>
      <protection locked="0"/>
    </xf>
    <xf numFmtId="0" fontId="8" fillId="0" borderId="2" xfId="0" applyFont="1" applyBorder="1" applyAlignment="1">
      <alignment horizontal="center" vertical="center" shrinkToFit="1"/>
    </xf>
    <xf numFmtId="0" fontId="8" fillId="2" borderId="33" xfId="0" applyFont="1" applyFill="1" applyBorder="1" applyAlignment="1">
      <alignment horizontal="center" vertical="center" shrinkToFit="1"/>
    </xf>
    <xf numFmtId="0" fontId="12" fillId="0" borderId="7" xfId="6" applyFont="1" applyBorder="1" applyAlignment="1" applyProtection="1">
      <alignment wrapText="1"/>
      <protection locked="0"/>
    </xf>
    <xf numFmtId="0" fontId="27" fillId="8" borderId="0" xfId="6" applyFont="1" applyFill="1" applyAlignment="1">
      <alignment horizontal="center" vertical="center"/>
    </xf>
    <xf numFmtId="0" fontId="10" fillId="0" borderId="6" xfId="6" applyFont="1" applyBorder="1" applyAlignment="1" applyProtection="1">
      <alignment horizontal="center" vertical="center" shrinkToFit="1"/>
      <protection locked="0"/>
    </xf>
    <xf numFmtId="0" fontId="7" fillId="0" borderId="7" xfId="6" applyFont="1" applyBorder="1" applyAlignment="1" applyProtection="1">
      <alignment vertical="center" shrinkToFit="1"/>
      <protection locked="0"/>
    </xf>
    <xf numFmtId="0" fontId="10" fillId="0" borderId="0" xfId="6" applyFont="1" applyAlignment="1" applyProtection="1">
      <alignment vertical="top"/>
      <protection locked="0"/>
    </xf>
    <xf numFmtId="0" fontId="28" fillId="0" borderId="0" xfId="6" applyFont="1" applyAlignment="1" applyProtection="1">
      <alignment vertical="center"/>
      <protection locked="0"/>
    </xf>
    <xf numFmtId="0" fontId="24" fillId="0" borderId="8" xfId="6" applyFont="1" applyBorder="1" applyAlignment="1" applyProtection="1">
      <alignment horizontal="center" vertical="center"/>
      <protection locked="0"/>
    </xf>
    <xf numFmtId="0" fontId="8" fillId="0" borderId="2" xfId="6" applyFont="1" applyBorder="1" applyAlignment="1">
      <alignment vertical="center"/>
    </xf>
    <xf numFmtId="0" fontId="8" fillId="0" borderId="3" xfId="6" applyFont="1" applyBorder="1" applyAlignment="1">
      <alignment vertical="center"/>
    </xf>
    <xf numFmtId="0" fontId="19" fillId="0" borderId="0" xfId="6" applyFont="1" applyAlignment="1" applyProtection="1">
      <alignment horizontal="center" shrinkToFit="1"/>
      <protection locked="0"/>
    </xf>
    <xf numFmtId="0" fontId="10" fillId="0" borderId="0" xfId="6" applyFont="1" applyAlignment="1" applyProtection="1">
      <alignment vertical="center"/>
      <protection locked="0"/>
    </xf>
    <xf numFmtId="0" fontId="10" fillId="0" borderId="0" xfId="6" applyFont="1" applyAlignment="1" applyProtection="1">
      <alignment horizontal="left"/>
      <protection locked="0"/>
    </xf>
    <xf numFmtId="0" fontId="8" fillId="8" borderId="1" xfId="6" applyFont="1" applyFill="1" applyBorder="1" applyAlignment="1" applyProtection="1">
      <alignment vertical="center"/>
      <protection locked="0"/>
    </xf>
    <xf numFmtId="0" fontId="8" fillId="8" borderId="1" xfId="6" applyFont="1" applyFill="1" applyBorder="1" applyAlignment="1" applyProtection="1">
      <alignment vertical="center" wrapText="1"/>
      <protection locked="0"/>
    </xf>
    <xf numFmtId="0" fontId="8" fillId="8" borderId="2" xfId="6" applyFont="1" applyFill="1" applyBorder="1" applyAlignment="1">
      <alignment vertical="center"/>
    </xf>
    <xf numFmtId="0" fontId="8" fillId="8" borderId="3" xfId="6" applyFont="1" applyFill="1" applyBorder="1" applyAlignment="1">
      <alignment vertical="center"/>
    </xf>
    <xf numFmtId="0" fontId="23" fillId="8" borderId="1" xfId="6" applyFont="1" applyFill="1" applyBorder="1" applyAlignment="1">
      <alignment horizontal="center" vertical="center"/>
    </xf>
    <xf numFmtId="0" fontId="23" fillId="8" borderId="1" xfId="6" applyFont="1" applyFill="1" applyBorder="1" applyAlignment="1" applyProtection="1">
      <alignment horizontal="center" vertical="center"/>
      <protection locked="0"/>
    </xf>
    <xf numFmtId="0" fontId="23" fillId="8" borderId="2" xfId="6" applyFont="1" applyFill="1" applyBorder="1" applyAlignment="1" applyProtection="1">
      <alignment horizontal="center" vertical="center"/>
      <protection locked="0"/>
    </xf>
    <xf numFmtId="0" fontId="23" fillId="8" borderId="3" xfId="6" applyFont="1" applyFill="1" applyBorder="1" applyAlignment="1" applyProtection="1">
      <alignment horizontal="center" vertical="center"/>
      <protection locked="0"/>
    </xf>
    <xf numFmtId="0" fontId="23" fillId="8" borderId="2" xfId="6" applyFont="1" applyFill="1" applyBorder="1" applyAlignment="1" applyProtection="1">
      <alignment horizontal="right" vertical="center"/>
      <protection locked="0"/>
    </xf>
    <xf numFmtId="6" fontId="6" fillId="8" borderId="3" xfId="6" applyNumberFormat="1" applyFont="1" applyFill="1" applyBorder="1" applyAlignment="1" applyProtection="1">
      <alignment horizontal="center" vertical="center"/>
      <protection locked="0"/>
    </xf>
    <xf numFmtId="0" fontId="27" fillId="8" borderId="1" xfId="6" applyFont="1" applyFill="1" applyBorder="1" applyAlignment="1" applyProtection="1">
      <alignment horizontal="center" vertical="center"/>
      <protection locked="0"/>
    </xf>
    <xf numFmtId="0" fontId="11" fillId="8" borderId="1" xfId="6" applyFont="1" applyFill="1" applyBorder="1" applyAlignment="1" applyProtection="1">
      <alignment horizontal="center" vertical="center" wrapText="1"/>
      <protection locked="0"/>
    </xf>
    <xf numFmtId="0" fontId="27" fillId="8" borderId="1" xfId="6" applyFont="1" applyFill="1" applyBorder="1" applyAlignment="1" applyProtection="1">
      <alignment horizontal="center" vertical="center" wrapText="1"/>
      <protection locked="0"/>
    </xf>
    <xf numFmtId="0" fontId="10" fillId="8" borderId="2" xfId="6" applyFont="1" applyFill="1" applyBorder="1" applyAlignment="1" applyProtection="1">
      <alignment horizontal="center" vertical="center" wrapText="1"/>
      <protection locked="0"/>
    </xf>
    <xf numFmtId="0" fontId="8" fillId="8" borderId="1" xfId="6" applyFont="1" applyFill="1" applyBorder="1" applyAlignment="1" applyProtection="1">
      <alignment horizontal="center" vertical="center" wrapText="1"/>
      <protection locked="0"/>
    </xf>
    <xf numFmtId="0" fontId="13" fillId="8" borderId="1" xfId="6" applyFont="1" applyFill="1" applyBorder="1" applyAlignment="1" applyProtection="1">
      <alignment horizontal="center" vertical="center" wrapText="1"/>
      <protection locked="0"/>
    </xf>
    <xf numFmtId="0" fontId="6" fillId="8" borderId="1" xfId="6" applyFont="1" applyFill="1" applyBorder="1" applyAlignment="1" applyProtection="1">
      <alignment horizontal="center" vertical="center" wrapText="1"/>
      <protection locked="0"/>
    </xf>
    <xf numFmtId="0" fontId="11" fillId="8" borderId="2" xfId="6" applyFont="1" applyFill="1" applyBorder="1" applyAlignment="1" applyProtection="1">
      <alignment horizontal="center" vertical="center" wrapText="1"/>
      <protection locked="0"/>
    </xf>
    <xf numFmtId="0" fontId="8" fillId="8" borderId="1" xfId="0" applyFont="1" applyFill="1" applyBorder="1" applyAlignment="1" applyProtection="1">
      <alignment vertical="center"/>
      <protection locked="0"/>
    </xf>
    <xf numFmtId="0" fontId="10" fillId="8" borderId="1" xfId="6" applyFont="1" applyFill="1" applyBorder="1" applyAlignment="1" applyProtection="1">
      <alignment horizontal="center" vertical="center" wrapText="1" shrinkToFit="1"/>
      <protection locked="0"/>
    </xf>
    <xf numFmtId="0" fontId="8" fillId="8" borderId="1" xfId="0" applyFont="1" applyFill="1" applyBorder="1" applyAlignment="1" applyProtection="1">
      <alignment horizontal="center" vertical="center"/>
      <protection locked="0"/>
    </xf>
    <xf numFmtId="0" fontId="8" fillId="8" borderId="3" xfId="6" applyFont="1" applyFill="1" applyBorder="1" applyAlignment="1" applyProtection="1">
      <alignment vertical="center" wrapText="1"/>
      <protection locked="0"/>
    </xf>
    <xf numFmtId="0" fontId="8" fillId="8" borderId="1" xfId="0" applyFont="1" applyFill="1" applyBorder="1" applyAlignment="1" applyProtection="1">
      <alignment vertical="center" wrapText="1"/>
      <protection locked="0"/>
    </xf>
    <xf numFmtId="0" fontId="8" fillId="8" borderId="1" xfId="0" applyFont="1" applyFill="1" applyBorder="1" applyAlignment="1" applyProtection="1">
      <alignment horizontal="center" vertical="center" wrapText="1"/>
      <protection locked="0"/>
    </xf>
    <xf numFmtId="0" fontId="10" fillId="8" borderId="1" xfId="6" applyFont="1" applyFill="1" applyBorder="1" applyAlignment="1" applyProtection="1">
      <alignment vertical="center" wrapText="1"/>
      <protection locked="0"/>
    </xf>
    <xf numFmtId="0" fontId="8" fillId="8" borderId="0" xfId="6" applyFont="1" applyFill="1" applyAlignment="1" applyProtection="1">
      <alignment vertical="center" wrapText="1"/>
      <protection locked="0"/>
    </xf>
    <xf numFmtId="0" fontId="8" fillId="8" borderId="0" xfId="0" applyFont="1" applyFill="1" applyAlignment="1" applyProtection="1">
      <alignment vertical="center" wrapText="1"/>
      <protection locked="0"/>
    </xf>
    <xf numFmtId="0" fontId="8" fillId="8" borderId="0" xfId="0" applyFont="1" applyFill="1" applyAlignment="1" applyProtection="1">
      <alignment horizontal="center" vertical="center" wrapText="1"/>
      <protection locked="0"/>
    </xf>
    <xf numFmtId="0" fontId="11" fillId="8" borderId="1" xfId="6" applyFont="1" applyFill="1" applyBorder="1" applyAlignment="1" applyProtection="1">
      <alignment vertical="center" textRotation="255" wrapText="1"/>
      <protection locked="0"/>
    </xf>
    <xf numFmtId="0" fontId="10" fillId="8" borderId="1" xfId="6" applyFont="1" applyFill="1" applyBorder="1" applyAlignment="1" applyProtection="1">
      <alignment horizontal="center" vertical="center" shrinkToFit="1"/>
      <protection locked="0"/>
    </xf>
    <xf numFmtId="0" fontId="6" fillId="8" borderId="2" xfId="6" applyFont="1" applyFill="1" applyBorder="1" applyAlignment="1" applyProtection="1">
      <alignment horizontal="left" vertical="center" wrapText="1"/>
      <protection locked="0"/>
    </xf>
    <xf numFmtId="0" fontId="6" fillId="8" borderId="11" xfId="6" applyFont="1" applyFill="1" applyBorder="1" applyAlignment="1" applyProtection="1">
      <alignment horizontal="left" vertical="center"/>
      <protection locked="0"/>
    </xf>
    <xf numFmtId="0" fontId="6" fillId="8" borderId="9" xfId="6" applyFont="1" applyFill="1" applyBorder="1" applyAlignment="1" applyProtection="1">
      <alignment horizontal="left" vertical="center"/>
      <protection locked="0"/>
    </xf>
    <xf numFmtId="0" fontId="6" fillId="8" borderId="11" xfId="6" applyFont="1" applyFill="1" applyBorder="1" applyAlignment="1" applyProtection="1">
      <alignment horizontal="left" vertical="center" shrinkToFit="1"/>
      <protection locked="0"/>
    </xf>
    <xf numFmtId="0" fontId="6" fillId="8" borderId="9" xfId="6" applyFont="1" applyFill="1" applyBorder="1" applyAlignment="1" applyProtection="1">
      <alignment horizontal="left" vertical="center" shrinkToFit="1"/>
      <protection locked="0"/>
    </xf>
    <xf numFmtId="14" fontId="6" fillId="8" borderId="1" xfId="6" applyNumberFormat="1" applyFont="1" applyFill="1" applyBorder="1" applyAlignment="1" applyProtection="1">
      <alignment horizontal="center" vertical="center" shrinkToFit="1"/>
      <protection locked="0"/>
    </xf>
    <xf numFmtId="0" fontId="6" fillId="8" borderId="1" xfId="6" applyFont="1" applyFill="1" applyBorder="1" applyAlignment="1" applyProtection="1">
      <alignment horizontal="center" vertical="center"/>
      <protection locked="0"/>
    </xf>
    <xf numFmtId="0" fontId="6" fillId="8" borderId="1" xfId="6" applyFont="1" applyFill="1" applyBorder="1" applyAlignment="1" applyProtection="1">
      <alignment horizontal="center" vertical="center" shrinkToFit="1"/>
      <protection locked="0"/>
    </xf>
    <xf numFmtId="0" fontId="6" fillId="8" borderId="2" xfId="6" applyFont="1" applyFill="1" applyBorder="1" applyAlignment="1" applyProtection="1">
      <alignment horizontal="center" vertical="center" shrinkToFit="1"/>
      <protection locked="0"/>
    </xf>
    <xf numFmtId="0" fontId="6" fillId="8" borderId="1" xfId="6" applyFont="1" applyFill="1" applyBorder="1" applyAlignment="1" applyProtection="1">
      <alignment vertical="center"/>
      <protection locked="0"/>
    </xf>
    <xf numFmtId="0" fontId="8" fillId="8" borderId="11" xfId="6" applyFont="1" applyFill="1" applyBorder="1" applyAlignment="1" applyProtection="1">
      <alignment vertical="center" shrinkToFit="1"/>
      <protection locked="0"/>
    </xf>
    <xf numFmtId="0" fontId="8" fillId="8" borderId="9" xfId="6" applyFont="1" applyFill="1" applyBorder="1" applyAlignment="1" applyProtection="1">
      <alignment vertical="center" shrinkToFit="1"/>
      <protection locked="0"/>
    </xf>
    <xf numFmtId="0" fontId="6" fillId="8" borderId="1" xfId="6" applyFont="1" applyFill="1" applyBorder="1" applyAlignment="1" applyProtection="1">
      <alignment vertical="center" shrinkToFit="1"/>
      <protection locked="0"/>
    </xf>
    <xf numFmtId="0" fontId="6" fillId="8" borderId="3" xfId="6" applyFont="1" applyFill="1" applyBorder="1" applyAlignment="1" applyProtection="1">
      <alignment vertical="center"/>
      <protection locked="0"/>
    </xf>
    <xf numFmtId="0" fontId="6" fillId="8" borderId="3" xfId="6" applyFont="1" applyFill="1" applyBorder="1" applyAlignment="1" applyProtection="1">
      <alignment vertical="center" shrinkToFit="1"/>
      <protection locked="0"/>
    </xf>
    <xf numFmtId="0" fontId="6" fillId="8" borderId="3" xfId="6" applyFont="1" applyFill="1" applyBorder="1" applyAlignment="1" applyProtection="1">
      <alignment horizontal="center" vertical="center" shrinkToFit="1"/>
      <protection locked="0"/>
    </xf>
    <xf numFmtId="0" fontId="6" fillId="8" borderId="0" xfId="6" applyFont="1" applyFill="1" applyAlignment="1" applyProtection="1">
      <alignment horizontal="center" vertical="center" wrapText="1"/>
      <protection locked="0"/>
    </xf>
    <xf numFmtId="0" fontId="6" fillId="8" borderId="3" xfId="6" applyFont="1" applyFill="1" applyBorder="1" applyAlignment="1">
      <alignment horizontal="center" vertical="center" wrapText="1"/>
    </xf>
    <xf numFmtId="0" fontId="6" fillId="0" borderId="5" xfId="6" applyFont="1" applyBorder="1" applyAlignment="1">
      <alignment horizontal="center" vertical="center" wrapText="1"/>
    </xf>
    <xf numFmtId="0" fontId="10" fillId="0" borderId="6" xfId="6" applyFont="1" applyBorder="1" applyAlignment="1" applyProtection="1">
      <alignment horizontal="center" vertical="center"/>
      <protection locked="0"/>
    </xf>
    <xf numFmtId="0" fontId="6" fillId="0" borderId="3" xfId="6" applyFont="1" applyBorder="1" applyAlignment="1">
      <alignment horizontal="center" vertical="center" wrapText="1"/>
    </xf>
    <xf numFmtId="0" fontId="10" fillId="0" borderId="1" xfId="6" applyFont="1" applyBorder="1" applyAlignment="1" applyProtection="1">
      <alignment horizontal="center" vertical="center"/>
      <protection locked="0"/>
    </xf>
    <xf numFmtId="0" fontId="27" fillId="0" borderId="0" xfId="6" applyFont="1" applyProtection="1">
      <protection locked="0"/>
    </xf>
    <xf numFmtId="0" fontId="11" fillId="0" borderId="0" xfId="6" applyFont="1" applyProtection="1">
      <protection locked="0"/>
    </xf>
    <xf numFmtId="0" fontId="11" fillId="0" borderId="0" xfId="6" applyFont="1" applyAlignment="1" applyProtection="1">
      <alignment horizontal="left"/>
      <protection locked="0"/>
    </xf>
    <xf numFmtId="0" fontId="12" fillId="0" borderId="0" xfId="6" applyFont="1" applyProtection="1">
      <protection locked="0"/>
    </xf>
    <xf numFmtId="0" fontId="8" fillId="0" borderId="6" xfId="0" applyFont="1" applyBorder="1" applyAlignment="1" applyProtection="1">
      <alignment vertical="center"/>
      <protection locked="0"/>
    </xf>
    <xf numFmtId="0" fontId="8" fillId="0" borderId="18" xfId="0" applyFont="1" applyBorder="1" applyAlignment="1" applyProtection="1">
      <alignment vertical="center"/>
      <protection locked="0"/>
    </xf>
    <xf numFmtId="0" fontId="8" fillId="0" borderId="0" xfId="0" applyFont="1" applyAlignment="1" applyProtection="1">
      <alignment vertical="center"/>
      <protection locked="0"/>
    </xf>
    <xf numFmtId="0" fontId="8" fillId="0" borderId="1" xfId="0" applyFont="1" applyBorder="1" applyAlignment="1" applyProtection="1">
      <alignment vertical="center"/>
      <protection locked="0"/>
    </xf>
    <xf numFmtId="0" fontId="8" fillId="0" borderId="3" xfId="0" applyFont="1" applyBorder="1" applyAlignment="1" applyProtection="1">
      <alignment vertical="center"/>
      <protection locked="0"/>
    </xf>
    <xf numFmtId="0" fontId="8" fillId="0" borderId="4" xfId="0" applyFont="1" applyBorder="1" applyAlignment="1" applyProtection="1">
      <alignment vertical="center"/>
      <protection locked="0"/>
    </xf>
    <xf numFmtId="0" fontId="8" fillId="11" borderId="20" xfId="0" applyFont="1" applyFill="1" applyBorder="1" applyAlignment="1" applyProtection="1">
      <alignment vertical="center"/>
      <protection locked="0"/>
    </xf>
    <xf numFmtId="0" fontId="8" fillId="11" borderId="0" xfId="0" applyFont="1" applyFill="1" applyAlignment="1" applyProtection="1">
      <alignment vertical="center"/>
      <protection locked="0"/>
    </xf>
    <xf numFmtId="0" fontId="8" fillId="8" borderId="0" xfId="0" applyFont="1" applyFill="1" applyAlignment="1" applyProtection="1">
      <alignment vertical="center"/>
      <protection locked="0"/>
    </xf>
    <xf numFmtId="0" fontId="8" fillId="8" borderId="2" xfId="6" applyFont="1" applyFill="1" applyBorder="1" applyAlignment="1" applyProtection="1">
      <alignment horizontal="center" vertical="center" wrapText="1"/>
      <protection locked="0"/>
    </xf>
    <xf numFmtId="0" fontId="15" fillId="8" borderId="9" xfId="6" applyFont="1" applyFill="1" applyBorder="1" applyAlignment="1" applyProtection="1">
      <alignment vertical="center" wrapText="1"/>
      <protection locked="0"/>
    </xf>
    <xf numFmtId="0" fontId="11" fillId="0" borderId="0" xfId="6" applyFont="1" applyAlignment="1" applyProtection="1">
      <alignment vertical="top"/>
      <protection locked="0"/>
    </xf>
    <xf numFmtId="0" fontId="10" fillId="0" borderId="0" xfId="6" applyFont="1" applyAlignment="1" applyProtection="1">
      <alignment vertical="top" wrapText="1"/>
      <protection locked="0"/>
    </xf>
    <xf numFmtId="0" fontId="0" fillId="0" borderId="20" xfId="0" applyBorder="1"/>
    <xf numFmtId="0" fontId="11" fillId="0" borderId="0" xfId="6" applyFont="1" applyAlignment="1" applyProtection="1">
      <alignment horizontal="right" vertical="center"/>
      <protection locked="0"/>
    </xf>
    <xf numFmtId="49" fontId="24" fillId="0" borderId="2" xfId="6" applyNumberFormat="1" applyFont="1" applyBorder="1" applyAlignment="1" applyProtection="1">
      <alignment horizontal="center" vertical="center"/>
      <protection locked="0"/>
    </xf>
    <xf numFmtId="49" fontId="24" fillId="0" borderId="13" xfId="6" applyNumberFormat="1" applyFont="1" applyBorder="1" applyAlignment="1" applyProtection="1">
      <alignment horizontal="center" vertical="center"/>
      <protection locked="0"/>
    </xf>
    <xf numFmtId="49" fontId="24" fillId="0" borderId="3" xfId="6" applyNumberFormat="1" applyFont="1" applyBorder="1" applyAlignment="1" applyProtection="1">
      <alignment horizontal="center" vertical="center"/>
      <protection locked="0"/>
    </xf>
    <xf numFmtId="0" fontId="24" fillId="0" borderId="2" xfId="6" applyFont="1" applyBorder="1" applyAlignment="1" applyProtection="1">
      <alignment horizontal="center" vertical="center"/>
      <protection locked="0"/>
    </xf>
    <xf numFmtId="0" fontId="24" fillId="0" borderId="13" xfId="6" applyFont="1" applyBorder="1" applyAlignment="1" applyProtection="1">
      <alignment horizontal="center" vertical="center"/>
      <protection locked="0"/>
    </xf>
    <xf numFmtId="0" fontId="24" fillId="0" borderId="3" xfId="6" applyFont="1" applyBorder="1" applyAlignment="1" applyProtection="1">
      <alignment horizontal="center" vertical="center"/>
      <protection locked="0"/>
    </xf>
    <xf numFmtId="0" fontId="4" fillId="0" borderId="0" xfId="0" applyFont="1" applyAlignment="1">
      <alignment horizontal="center" vertical="center" shrinkToFit="1"/>
    </xf>
    <xf numFmtId="0" fontId="11" fillId="0" borderId="0" xfId="6" applyFont="1" applyAlignment="1" applyProtection="1">
      <alignment horizontal="left" vertical="top" wrapText="1"/>
      <protection locked="0"/>
    </xf>
    <xf numFmtId="0" fontId="8" fillId="8" borderId="1" xfId="6" applyFont="1" applyFill="1" applyBorder="1" applyAlignment="1" applyProtection="1">
      <alignment horizontal="center" vertical="center" wrapText="1"/>
      <protection locked="0"/>
    </xf>
    <xf numFmtId="0" fontId="8" fillId="8" borderId="2" xfId="0" applyFont="1" applyFill="1" applyBorder="1" applyAlignment="1" applyProtection="1">
      <alignment horizontal="center" vertical="center" wrapText="1"/>
      <protection locked="0"/>
    </xf>
    <xf numFmtId="0" fontId="8" fillId="8" borderId="13" xfId="0" applyFont="1" applyFill="1" applyBorder="1" applyAlignment="1" applyProtection="1">
      <alignment horizontal="center" vertical="center" wrapText="1"/>
      <protection locked="0"/>
    </xf>
    <xf numFmtId="0" fontId="8" fillId="8" borderId="3" xfId="0" applyFont="1" applyFill="1" applyBorder="1" applyAlignment="1" applyProtection="1">
      <alignment horizontal="center" vertical="center" wrapText="1"/>
      <protection locked="0"/>
    </xf>
    <xf numFmtId="0" fontId="10" fillId="6" borderId="1" xfId="6" applyFont="1" applyFill="1" applyBorder="1" applyAlignment="1" applyProtection="1">
      <alignment horizontal="center" vertical="center" shrinkToFit="1"/>
      <protection locked="0"/>
    </xf>
    <xf numFmtId="0" fontId="10" fillId="6" borderId="2" xfId="6" applyFont="1" applyFill="1" applyBorder="1" applyAlignment="1" applyProtection="1">
      <alignment horizontal="center" vertical="center" shrinkToFit="1"/>
      <protection locked="0"/>
    </xf>
    <xf numFmtId="0" fontId="10" fillId="6" borderId="13" xfId="6" applyFont="1" applyFill="1" applyBorder="1" applyAlignment="1" applyProtection="1">
      <alignment horizontal="center" vertical="center" shrinkToFit="1"/>
      <protection locked="0"/>
    </xf>
    <xf numFmtId="0" fontId="10" fillId="6" borderId="3" xfId="6" applyFont="1" applyFill="1" applyBorder="1" applyAlignment="1" applyProtection="1">
      <alignment horizontal="center" vertical="center" shrinkToFit="1"/>
      <protection locked="0"/>
    </xf>
    <xf numFmtId="0" fontId="10" fillId="6" borderId="19" xfId="6" applyFont="1" applyFill="1" applyBorder="1" applyAlignment="1" applyProtection="1">
      <alignment horizontal="center" vertical="center" wrapText="1" shrinkToFit="1"/>
      <protection locked="0"/>
    </xf>
    <xf numFmtId="0" fontId="10" fillId="6" borderId="6" xfId="6" applyFont="1" applyFill="1" applyBorder="1" applyAlignment="1" applyProtection="1">
      <alignment horizontal="center" vertical="center" shrinkToFit="1"/>
      <protection locked="0"/>
    </xf>
    <xf numFmtId="0" fontId="10" fillId="0" borderId="1" xfId="6" applyFont="1" applyBorder="1" applyAlignment="1" applyProtection="1">
      <alignment horizontal="center" vertical="center" shrinkToFit="1"/>
      <protection locked="0"/>
    </xf>
    <xf numFmtId="0" fontId="10" fillId="0" borderId="1" xfId="6" applyFont="1" applyBorder="1" applyAlignment="1" applyProtection="1">
      <alignment horizontal="center" vertical="center" wrapText="1" shrinkToFit="1"/>
      <protection locked="0"/>
    </xf>
    <xf numFmtId="0" fontId="10" fillId="0" borderId="2" xfId="6" applyFont="1" applyBorder="1" applyAlignment="1" applyProtection="1">
      <alignment horizontal="center" vertical="center" wrapText="1" shrinkToFit="1"/>
      <protection locked="0"/>
    </xf>
    <xf numFmtId="0" fontId="10" fillId="0" borderId="2" xfId="6" applyFont="1" applyBorder="1" applyAlignment="1" applyProtection="1">
      <alignment horizontal="center" vertical="center" shrinkToFit="1"/>
      <protection locked="0"/>
    </xf>
    <xf numFmtId="0" fontId="10" fillId="2" borderId="31" xfId="6" applyFont="1" applyFill="1" applyBorder="1" applyAlignment="1" applyProtection="1">
      <alignment horizontal="center" vertical="center" wrapText="1" shrinkToFit="1"/>
      <protection locked="0"/>
    </xf>
    <xf numFmtId="0" fontId="10" fillId="2" borderId="32" xfId="6" applyFont="1" applyFill="1" applyBorder="1" applyAlignment="1" applyProtection="1">
      <alignment horizontal="center" vertical="center" shrinkToFit="1"/>
      <protection locked="0"/>
    </xf>
    <xf numFmtId="0" fontId="10" fillId="0" borderId="13" xfId="6" applyFont="1" applyBorder="1" applyAlignment="1" applyProtection="1">
      <alignment horizontal="center" vertical="center" shrinkToFit="1"/>
      <protection locked="0"/>
    </xf>
    <xf numFmtId="0" fontId="10" fillId="0" borderId="3" xfId="6" applyFont="1" applyBorder="1" applyAlignment="1" applyProtection="1">
      <alignment horizontal="center" vertical="center" shrinkToFit="1"/>
      <protection locked="0"/>
    </xf>
  </cellXfs>
  <cellStyles count="7">
    <cellStyle name="標準" xfId="0" builtinId="0"/>
    <cellStyle name="標準 2" xfId="1" xr:uid="{00000000-0005-0000-0000-000001000000}"/>
    <cellStyle name="標準 2 2" xfId="2" xr:uid="{00000000-0005-0000-0000-000002000000}"/>
    <cellStyle name="標準 2 2 2" xfId="3" xr:uid="{00000000-0005-0000-0000-000003000000}"/>
    <cellStyle name="標準 3" xfId="4" xr:uid="{00000000-0005-0000-0000-000004000000}"/>
    <cellStyle name="標準_2010os-senshuken" xfId="5" xr:uid="{00000000-0005-0000-0000-000005000000}"/>
    <cellStyle name="標準_2010os-senshuken 2" xfId="6" xr:uid="{00000000-0005-0000-0000-000006000000}"/>
  </cellStyles>
  <dxfs count="19">
    <dxf>
      <fill>
        <patternFill>
          <bgColor rgb="FFEE0000"/>
        </patternFill>
      </fill>
    </dxf>
    <dxf>
      <fill>
        <patternFill>
          <bgColor theme="5" tint="0.39994506668294322"/>
        </patternFill>
      </fill>
    </dxf>
    <dxf>
      <font>
        <color auto="1"/>
      </font>
      <fill>
        <patternFill>
          <bgColor theme="5" tint="0.39994506668294322"/>
        </patternFill>
      </fill>
    </dxf>
    <dxf>
      <fill>
        <patternFill>
          <bgColor rgb="FFEE0000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499984740745262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>
          <bgColor theme="0" tint="-0.499984740745262"/>
        </patternFill>
      </fill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ill>
        <patternFill>
          <bgColor theme="5" tint="0.39994506668294322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CC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36</xdr:col>
      <xdr:colOff>7620</xdr:colOff>
      <xdr:row>16</xdr:row>
      <xdr:rowOff>381000</xdr:rowOff>
    </xdr:from>
    <xdr:to>
      <xdr:col>36</xdr:col>
      <xdr:colOff>1333500</xdr:colOff>
      <xdr:row>17</xdr:row>
      <xdr:rowOff>0</xdr:rowOff>
    </xdr:to>
    <xdr:sp macro="" textlink="">
      <xdr:nvSpPr>
        <xdr:cNvPr id="25" name="テキスト ボックス 24">
          <a:extLst>
            <a:ext uri="{FF2B5EF4-FFF2-40B4-BE49-F238E27FC236}">
              <a16:creationId xmlns:a16="http://schemas.microsoft.com/office/drawing/2014/main" id="{91443B70-A51C-9923-3B90-301859F6A9CE}"/>
            </a:ext>
          </a:extLst>
        </xdr:cNvPr>
        <xdr:cNvSpPr txBox="1"/>
      </xdr:nvSpPr>
      <xdr:spPr>
        <a:xfrm>
          <a:off x="14942820" y="3756660"/>
          <a:ext cx="1325880" cy="228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900">
              <a:latin typeface="BIZ UDゴシック" panose="020B0400000000000000" pitchFamily="49" charset="-128"/>
              <a:ea typeface="BIZ UDゴシック" panose="020B0400000000000000" pitchFamily="49" charset="-128"/>
            </a:rPr>
            <a:t>クラス名</a:t>
          </a:r>
          <a:r>
            <a:rPr kumimoji="1" lang="en-US" altLang="ja-JP" sz="900">
              <a:latin typeface="BIZ UDゴシック" panose="020B0400000000000000" pitchFamily="49" charset="-128"/>
              <a:ea typeface="BIZ UDゴシック" panose="020B0400000000000000" pitchFamily="49" charset="-128"/>
            </a:rPr>
            <a:t>_</a:t>
          </a:r>
          <a:r>
            <a:rPr kumimoji="1" lang="ja-JP" altLang="en-US" sz="900">
              <a:latin typeface="BIZ UDゴシック" panose="020B0400000000000000" pitchFamily="49" charset="-128"/>
              <a:ea typeface="BIZ UDゴシック" panose="020B0400000000000000" pitchFamily="49" charset="-128"/>
            </a:rPr>
            <a:t>種目名</a:t>
          </a:r>
        </a:p>
      </xdr:txBody>
    </xdr:sp>
    <xdr:clientData/>
  </xdr:twoCellAnchor>
  <xdr:twoCellAnchor>
    <xdr:from>
      <xdr:col>45</xdr:col>
      <xdr:colOff>7620</xdr:colOff>
      <xdr:row>16</xdr:row>
      <xdr:rowOff>396240</xdr:rowOff>
    </xdr:from>
    <xdr:to>
      <xdr:col>45</xdr:col>
      <xdr:colOff>1333500</xdr:colOff>
      <xdr:row>17</xdr:row>
      <xdr:rowOff>15240</xdr:rowOff>
    </xdr:to>
    <xdr:sp macro="" textlink="">
      <xdr:nvSpPr>
        <xdr:cNvPr id="27" name="テキスト ボックス 26">
          <a:extLst>
            <a:ext uri="{FF2B5EF4-FFF2-40B4-BE49-F238E27FC236}">
              <a16:creationId xmlns:a16="http://schemas.microsoft.com/office/drawing/2014/main" id="{DE396621-01A0-12BF-097E-3F9D9B75303D}"/>
            </a:ext>
          </a:extLst>
        </xdr:cNvPr>
        <xdr:cNvSpPr txBox="1"/>
      </xdr:nvSpPr>
      <xdr:spPr>
        <a:xfrm>
          <a:off x="17670780" y="3771900"/>
          <a:ext cx="1325880" cy="228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900">
              <a:latin typeface="BIZ UDゴシック" panose="020B0400000000000000" pitchFamily="49" charset="-128"/>
              <a:ea typeface="BIZ UDゴシック" panose="020B0400000000000000" pitchFamily="49" charset="-128"/>
            </a:rPr>
            <a:t>クラス名</a:t>
          </a:r>
          <a:r>
            <a:rPr kumimoji="1" lang="en-US" altLang="ja-JP" sz="900">
              <a:latin typeface="BIZ UDゴシック" panose="020B0400000000000000" pitchFamily="49" charset="-128"/>
              <a:ea typeface="BIZ UDゴシック" panose="020B0400000000000000" pitchFamily="49" charset="-128"/>
            </a:rPr>
            <a:t>_</a:t>
          </a:r>
          <a:r>
            <a:rPr kumimoji="1" lang="ja-JP" altLang="en-US" sz="900">
              <a:latin typeface="BIZ UDゴシック" panose="020B0400000000000000" pitchFamily="49" charset="-128"/>
              <a:ea typeface="BIZ UDゴシック" panose="020B0400000000000000" pitchFamily="49" charset="-128"/>
            </a:rPr>
            <a:t>種目名</a:t>
          </a:r>
        </a:p>
      </xdr:txBody>
    </xdr:sp>
    <xdr:clientData/>
  </xdr:twoCellAnchor>
  <xdr:twoCellAnchor>
    <xdr:from>
      <xdr:col>16</xdr:col>
      <xdr:colOff>40005</xdr:colOff>
      <xdr:row>3</xdr:row>
      <xdr:rowOff>354330</xdr:rowOff>
    </xdr:from>
    <xdr:to>
      <xdr:col>18</xdr:col>
      <xdr:colOff>47625</xdr:colOff>
      <xdr:row>3</xdr:row>
      <xdr:rowOff>571500</xdr:rowOff>
    </xdr:to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5AE6F263-12EE-418D-BD49-D999C5580F59}"/>
            </a:ext>
          </a:extLst>
        </xdr:cNvPr>
        <xdr:cNvSpPr txBox="1"/>
      </xdr:nvSpPr>
      <xdr:spPr>
        <a:xfrm>
          <a:off x="9435465" y="1009650"/>
          <a:ext cx="236220" cy="21717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700">
              <a:latin typeface="BIZ UDゴシック" panose="020B0400000000000000" pitchFamily="49" charset="-128"/>
              <a:ea typeface="BIZ UDゴシック" panose="020B0400000000000000" pitchFamily="49" charset="-128"/>
            </a:rPr>
            <a:t>ｍ</a:t>
          </a:r>
        </a:p>
      </xdr:txBody>
    </xdr:sp>
    <xdr:clientData/>
  </xdr:twoCellAnchor>
  <xdr:twoCellAnchor>
    <xdr:from>
      <xdr:col>26</xdr:col>
      <xdr:colOff>40005</xdr:colOff>
      <xdr:row>3</xdr:row>
      <xdr:rowOff>354330</xdr:rowOff>
    </xdr:from>
    <xdr:to>
      <xdr:col>28</xdr:col>
      <xdr:colOff>57150</xdr:colOff>
      <xdr:row>3</xdr:row>
      <xdr:rowOff>571500</xdr:rowOff>
    </xdr:to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CBA5EF25-850A-4D50-ABF1-4FB8880BBB8B}"/>
            </a:ext>
          </a:extLst>
        </xdr:cNvPr>
        <xdr:cNvSpPr txBox="1"/>
      </xdr:nvSpPr>
      <xdr:spPr>
        <a:xfrm>
          <a:off x="12414885" y="1009650"/>
          <a:ext cx="245745" cy="21717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700">
              <a:latin typeface="BIZ UDゴシック" panose="020B0400000000000000" pitchFamily="49" charset="-128"/>
              <a:ea typeface="BIZ UDゴシック" panose="020B0400000000000000" pitchFamily="49" charset="-128"/>
            </a:rPr>
            <a:t>ｍ</a:t>
          </a:r>
        </a:p>
      </xdr:txBody>
    </xdr:sp>
    <xdr:clientData/>
  </xdr:twoCellAnchor>
  <xdr:twoCellAnchor>
    <xdr:from>
      <xdr:col>13</xdr:col>
      <xdr:colOff>0</xdr:colOff>
      <xdr:row>3</xdr:row>
      <xdr:rowOff>396240</xdr:rowOff>
    </xdr:from>
    <xdr:to>
      <xdr:col>13</xdr:col>
      <xdr:colOff>1325880</xdr:colOff>
      <xdr:row>4</xdr:row>
      <xdr:rowOff>15240</xdr:rowOff>
    </xdr:to>
    <xdr:sp macro="" textlink="">
      <xdr:nvSpPr>
        <xdr:cNvPr id="14" name="テキスト ボックス 13">
          <a:extLst>
            <a:ext uri="{FF2B5EF4-FFF2-40B4-BE49-F238E27FC236}">
              <a16:creationId xmlns:a16="http://schemas.microsoft.com/office/drawing/2014/main" id="{44A7206A-E0EB-4917-8070-66936CF6E60C}"/>
            </a:ext>
          </a:extLst>
        </xdr:cNvPr>
        <xdr:cNvSpPr txBox="1"/>
      </xdr:nvSpPr>
      <xdr:spPr>
        <a:xfrm>
          <a:off x="8252460" y="3771900"/>
          <a:ext cx="1325880" cy="228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900">
              <a:latin typeface="BIZ UDゴシック" panose="020B0400000000000000" pitchFamily="49" charset="-128"/>
              <a:ea typeface="BIZ UDゴシック" panose="020B0400000000000000" pitchFamily="49" charset="-128"/>
            </a:rPr>
            <a:t>クラス名</a:t>
          </a:r>
          <a:r>
            <a:rPr kumimoji="1" lang="en-US" altLang="ja-JP" sz="900">
              <a:latin typeface="BIZ UDゴシック" panose="020B0400000000000000" pitchFamily="49" charset="-128"/>
              <a:ea typeface="BIZ UDゴシック" panose="020B0400000000000000" pitchFamily="49" charset="-128"/>
            </a:rPr>
            <a:t>_</a:t>
          </a:r>
          <a:r>
            <a:rPr kumimoji="1" lang="ja-JP" altLang="en-US" sz="900">
              <a:latin typeface="BIZ UDゴシック" panose="020B0400000000000000" pitchFamily="49" charset="-128"/>
              <a:ea typeface="BIZ UDゴシック" panose="020B0400000000000000" pitchFamily="49" charset="-128"/>
            </a:rPr>
            <a:t>種目名</a:t>
          </a:r>
        </a:p>
      </xdr:txBody>
    </xdr:sp>
    <xdr:clientData/>
  </xdr:twoCellAnchor>
  <xdr:twoCellAnchor>
    <xdr:from>
      <xdr:col>23</xdr:col>
      <xdr:colOff>7620</xdr:colOff>
      <xdr:row>3</xdr:row>
      <xdr:rowOff>396240</xdr:rowOff>
    </xdr:from>
    <xdr:to>
      <xdr:col>23</xdr:col>
      <xdr:colOff>1333500</xdr:colOff>
      <xdr:row>4</xdr:row>
      <xdr:rowOff>15240</xdr:rowOff>
    </xdr:to>
    <xdr:sp macro="" textlink="">
      <xdr:nvSpPr>
        <xdr:cNvPr id="16" name="テキスト ボックス 15">
          <a:extLst>
            <a:ext uri="{FF2B5EF4-FFF2-40B4-BE49-F238E27FC236}">
              <a16:creationId xmlns:a16="http://schemas.microsoft.com/office/drawing/2014/main" id="{ACD3F30E-62E0-4064-B668-D88BA33A61F4}"/>
            </a:ext>
          </a:extLst>
        </xdr:cNvPr>
        <xdr:cNvSpPr txBox="1"/>
      </xdr:nvSpPr>
      <xdr:spPr>
        <a:xfrm>
          <a:off x="10988040" y="3771900"/>
          <a:ext cx="1325880" cy="228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900">
              <a:latin typeface="BIZ UDゴシック" panose="020B0400000000000000" pitchFamily="49" charset="-128"/>
              <a:ea typeface="BIZ UDゴシック" panose="020B0400000000000000" pitchFamily="49" charset="-128"/>
            </a:rPr>
            <a:t>クラス名</a:t>
          </a:r>
          <a:r>
            <a:rPr kumimoji="1" lang="en-US" altLang="ja-JP" sz="900">
              <a:latin typeface="BIZ UDゴシック" panose="020B0400000000000000" pitchFamily="49" charset="-128"/>
              <a:ea typeface="BIZ UDゴシック" panose="020B0400000000000000" pitchFamily="49" charset="-128"/>
            </a:rPr>
            <a:t>_</a:t>
          </a:r>
          <a:r>
            <a:rPr kumimoji="1" lang="ja-JP" altLang="en-US" sz="900">
              <a:latin typeface="BIZ UDゴシック" panose="020B0400000000000000" pitchFamily="49" charset="-128"/>
              <a:ea typeface="BIZ UDゴシック" panose="020B0400000000000000" pitchFamily="49" charset="-128"/>
            </a:rPr>
            <a:t>種目名</a:t>
          </a:r>
        </a:p>
      </xdr:txBody>
    </xdr:sp>
    <xdr:clientData/>
  </xdr:twoCellAnchor>
  <xdr:twoCellAnchor>
    <xdr:from>
      <xdr:col>24</xdr:col>
      <xdr:colOff>0</xdr:colOff>
      <xdr:row>3</xdr:row>
      <xdr:rowOff>457200</xdr:rowOff>
    </xdr:from>
    <xdr:to>
      <xdr:col>33</xdr:col>
      <xdr:colOff>106680</xdr:colOff>
      <xdr:row>4</xdr:row>
      <xdr:rowOff>53340</xdr:rowOff>
    </xdr:to>
    <xdr:sp macro="" textlink="">
      <xdr:nvSpPr>
        <xdr:cNvPr id="10" name="テキスト ボックス 9">
          <a:extLst>
            <a:ext uri="{FF2B5EF4-FFF2-40B4-BE49-F238E27FC236}">
              <a16:creationId xmlns:a16="http://schemas.microsoft.com/office/drawing/2014/main" id="{AC5715EC-63E0-46AB-BC4E-4AFF403A2141}"/>
            </a:ext>
          </a:extLst>
        </xdr:cNvPr>
        <xdr:cNvSpPr txBox="1"/>
      </xdr:nvSpPr>
      <xdr:spPr>
        <a:xfrm>
          <a:off x="13213080" y="1188720"/>
          <a:ext cx="792480" cy="2057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700">
              <a:latin typeface="BIZ UDゴシック" panose="020B0400000000000000" pitchFamily="49" charset="-128"/>
              <a:ea typeface="BIZ UDゴシック" panose="020B0400000000000000" pitchFamily="49" charset="-128"/>
            </a:rPr>
            <a:t> 分 　秒</a:t>
          </a:r>
          <a:r>
            <a:rPr kumimoji="1" lang="ja-JP" altLang="en-US" sz="700" baseline="0">
              <a:latin typeface="BIZ UDゴシック" panose="020B0400000000000000" pitchFamily="49" charset="-128"/>
              <a:ea typeface="BIZ UDゴシック" panose="020B0400000000000000" pitchFamily="49" charset="-128"/>
            </a:rPr>
            <a:t> </a:t>
          </a:r>
          <a:r>
            <a:rPr kumimoji="1" lang="ja-JP" altLang="en-US" sz="700">
              <a:latin typeface="BIZ UDゴシック" panose="020B0400000000000000" pitchFamily="49" charset="-128"/>
              <a:ea typeface="BIZ UDゴシック" panose="020B0400000000000000" pitchFamily="49" charset="-128"/>
            </a:rPr>
            <a:t>  点</a:t>
          </a:r>
        </a:p>
      </xdr:txBody>
    </xdr:sp>
    <xdr:clientData/>
  </xdr:twoCellAnchor>
  <xdr:twoCellAnchor>
    <xdr:from>
      <xdr:col>14</xdr:col>
      <xdr:colOff>0</xdr:colOff>
      <xdr:row>3</xdr:row>
      <xdr:rowOff>457200</xdr:rowOff>
    </xdr:from>
    <xdr:to>
      <xdr:col>20</xdr:col>
      <xdr:colOff>99060</xdr:colOff>
      <xdr:row>4</xdr:row>
      <xdr:rowOff>60960</xdr:rowOff>
    </xdr:to>
    <xdr:sp macro="" textlink="">
      <xdr:nvSpPr>
        <xdr:cNvPr id="11" name="テキスト ボックス 10">
          <a:extLst>
            <a:ext uri="{FF2B5EF4-FFF2-40B4-BE49-F238E27FC236}">
              <a16:creationId xmlns:a16="http://schemas.microsoft.com/office/drawing/2014/main" id="{E74EBD83-7854-4052-807F-AABDBD4DE223}"/>
            </a:ext>
          </a:extLst>
        </xdr:cNvPr>
        <xdr:cNvSpPr txBox="1"/>
      </xdr:nvSpPr>
      <xdr:spPr>
        <a:xfrm>
          <a:off x="9166860" y="1112520"/>
          <a:ext cx="784860" cy="21336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700">
              <a:latin typeface="BIZ UDゴシック" panose="020B0400000000000000" pitchFamily="49" charset="-128"/>
              <a:ea typeface="BIZ UDゴシック" panose="020B0400000000000000" pitchFamily="49" charset="-128"/>
            </a:rPr>
            <a:t> 分 　秒　 点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91440</xdr:colOff>
      <xdr:row>3</xdr:row>
      <xdr:rowOff>428625</xdr:rowOff>
    </xdr:from>
    <xdr:to>
      <xdr:col>14</xdr:col>
      <xdr:colOff>110490</xdr:colOff>
      <xdr:row>4</xdr:row>
      <xdr:rowOff>40005</xdr:rowOff>
    </xdr:to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9F864F01-0B44-4F23-8625-D387BC3F2495}"/>
            </a:ext>
          </a:extLst>
        </xdr:cNvPr>
        <xdr:cNvSpPr txBox="1"/>
      </xdr:nvSpPr>
      <xdr:spPr>
        <a:xfrm>
          <a:off x="6187440" y="1083945"/>
          <a:ext cx="590550" cy="2209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700">
              <a:latin typeface="BIZ UDゴシック" panose="020B0400000000000000" pitchFamily="49" charset="-128"/>
              <a:ea typeface="BIZ UDゴシック" panose="020B0400000000000000" pitchFamily="49" charset="-128"/>
            </a:rPr>
            <a:t>分　　秒</a:t>
          </a:r>
        </a:p>
      </xdr:txBody>
    </xdr:sp>
    <xdr:clientData/>
  </xdr:twoCellAnchor>
  <xdr:twoCellAnchor>
    <xdr:from>
      <xdr:col>8</xdr:col>
      <xdr:colOff>0</xdr:colOff>
      <xdr:row>3</xdr:row>
      <xdr:rowOff>396240</xdr:rowOff>
    </xdr:from>
    <xdr:to>
      <xdr:col>8</xdr:col>
      <xdr:colOff>1325880</xdr:colOff>
      <xdr:row>4</xdr:row>
      <xdr:rowOff>15240</xdr:rowOff>
    </xdr:to>
    <xdr:sp macro="" textlink="">
      <xdr:nvSpPr>
        <xdr:cNvPr id="16" name="テキスト ボックス 15">
          <a:extLst>
            <a:ext uri="{FF2B5EF4-FFF2-40B4-BE49-F238E27FC236}">
              <a16:creationId xmlns:a16="http://schemas.microsoft.com/office/drawing/2014/main" id="{F4AFA3C5-0B40-4E51-8DE2-82ABF4C4C6A3}"/>
            </a:ext>
          </a:extLst>
        </xdr:cNvPr>
        <xdr:cNvSpPr txBox="1"/>
      </xdr:nvSpPr>
      <xdr:spPr>
        <a:xfrm>
          <a:off x="8458200" y="1051560"/>
          <a:ext cx="1325880" cy="228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900">
              <a:latin typeface="BIZ UDゴシック" panose="020B0400000000000000" pitchFamily="49" charset="-128"/>
              <a:ea typeface="BIZ UDゴシック" panose="020B0400000000000000" pitchFamily="49" charset="-128"/>
            </a:rPr>
            <a:t>クラス名</a:t>
          </a:r>
          <a:r>
            <a:rPr kumimoji="1" lang="en-US" altLang="ja-JP" sz="900">
              <a:latin typeface="BIZ UDゴシック" panose="020B0400000000000000" pitchFamily="49" charset="-128"/>
              <a:ea typeface="BIZ UDゴシック" panose="020B0400000000000000" pitchFamily="49" charset="-128"/>
            </a:rPr>
            <a:t>_</a:t>
          </a:r>
          <a:r>
            <a:rPr kumimoji="1" lang="ja-JP" altLang="en-US" sz="900">
              <a:latin typeface="BIZ UDゴシック" panose="020B0400000000000000" pitchFamily="49" charset="-128"/>
              <a:ea typeface="BIZ UDゴシック" panose="020B0400000000000000" pitchFamily="49" charset="-128"/>
            </a:rPr>
            <a:t>種目名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C0FD78-4BCE-4780-BEAA-C44B3FE8B41D}">
  <sheetPr codeName="Sheet3">
    <tabColor rgb="FF92D050"/>
  </sheetPr>
  <dimension ref="A1:BL170"/>
  <sheetViews>
    <sheetView tabSelected="1" zoomScaleNormal="100" workbookViewId="0">
      <selection activeCell="B4" sqref="B4"/>
    </sheetView>
  </sheetViews>
  <sheetFormatPr defaultColWidth="8.88671875" defaultRowHeight="12.6" x14ac:dyDescent="0.15"/>
  <cols>
    <col min="1" max="1" width="19.33203125" style="2" customWidth="1"/>
    <col min="2" max="2" width="27.21875" style="2" customWidth="1"/>
    <col min="3" max="3" width="11.44140625" style="2" customWidth="1"/>
    <col min="4" max="4" width="16.44140625" style="2" customWidth="1"/>
    <col min="5" max="5" width="24.88671875" style="2" customWidth="1"/>
    <col min="6" max="6" width="1.33203125" style="2" customWidth="1"/>
    <col min="7" max="7" width="1" style="2" customWidth="1"/>
    <col min="8" max="8" width="3.109375" style="2" customWidth="1"/>
    <col min="9" max="20" width="6.88671875" style="2" customWidth="1"/>
    <col min="21" max="21" width="4.5546875" style="146" bestFit="1" customWidth="1"/>
    <col min="22" max="22" width="17.77734375" style="146" bestFit="1" customWidth="1"/>
    <col min="23" max="23" width="16.109375" style="146" bestFit="1" customWidth="1"/>
    <col min="24" max="24" width="2.44140625" style="146" customWidth="1"/>
    <col min="25" max="25" width="1.88671875" style="50" customWidth="1"/>
    <col min="26" max="26" width="5.77734375" style="57" customWidth="1"/>
    <col min="27" max="27" width="5.77734375" style="52" customWidth="1"/>
    <col min="28" max="29" width="5.77734375" style="267" customWidth="1"/>
    <col min="30" max="34" width="5.77734375" style="53" customWidth="1"/>
    <col min="35" max="43" width="5.77734375" style="52" customWidth="1"/>
    <col min="44" max="45" width="5.77734375" style="50" customWidth="1"/>
    <col min="46" max="50" width="1.77734375" style="50" customWidth="1"/>
    <col min="51" max="65" width="5.77734375" style="1" customWidth="1"/>
    <col min="66" max="70" width="2" style="1" customWidth="1"/>
    <col min="71" max="85" width="5.77734375" style="1" customWidth="1"/>
    <col min="86" max="90" width="2.44140625" style="1" customWidth="1"/>
    <col min="91" max="105" width="5.77734375" style="1" customWidth="1"/>
    <col min="106" max="110" width="2.5546875" style="1" customWidth="1"/>
    <col min="111" max="115" width="5.77734375" style="1" customWidth="1"/>
    <col min="116" max="16384" width="8.88671875" style="1"/>
  </cols>
  <sheetData>
    <row r="1" spans="1:64" ht="25.2" x14ac:dyDescent="0.15">
      <c r="A1" s="403" t="s">
        <v>481</v>
      </c>
      <c r="B1" s="403"/>
      <c r="C1" s="403"/>
      <c r="D1" s="403"/>
      <c r="E1" s="403"/>
      <c r="F1" s="7"/>
      <c r="G1" s="111"/>
      <c r="H1" s="111"/>
      <c r="I1" s="148" t="s">
        <v>480</v>
      </c>
      <c r="J1" s="146"/>
      <c r="K1" s="146"/>
      <c r="L1" s="145"/>
      <c r="M1" s="145"/>
      <c r="N1" s="145"/>
      <c r="O1" s="145"/>
      <c r="P1" s="145"/>
      <c r="Q1" s="145"/>
      <c r="R1" s="145"/>
      <c r="S1" s="145"/>
      <c r="T1" s="145"/>
      <c r="U1" s="145"/>
      <c r="V1" s="145"/>
      <c r="W1" s="145"/>
      <c r="X1" s="145"/>
      <c r="Y1" s="273"/>
      <c r="Z1" s="274"/>
      <c r="AB1" s="275"/>
      <c r="AC1" s="275"/>
      <c r="AD1" s="49"/>
      <c r="AE1" s="49"/>
      <c r="AF1" s="49"/>
      <c r="AG1" s="49"/>
      <c r="AH1" s="49"/>
      <c r="AI1" s="276"/>
      <c r="AJ1" s="49"/>
      <c r="AK1" s="49"/>
      <c r="AL1" s="49"/>
      <c r="AM1" s="49"/>
      <c r="AN1" s="49"/>
      <c r="AO1" s="49"/>
      <c r="AT1" s="206"/>
      <c r="AY1" s="114"/>
      <c r="AZ1" s="114"/>
      <c r="BA1" s="114"/>
      <c r="BB1" s="114"/>
      <c r="BC1" s="114"/>
      <c r="BD1" s="114"/>
      <c r="BE1" s="114"/>
      <c r="BF1" s="114"/>
      <c r="BG1" s="114"/>
      <c r="BH1" s="114"/>
      <c r="BI1" s="114"/>
      <c r="BJ1" s="114"/>
      <c r="BK1" s="114"/>
    </row>
    <row r="2" spans="1:64" ht="25.2" x14ac:dyDescent="0.15">
      <c r="A2" s="403" t="str">
        <f>I2</f>
        <v>参加申込書・希望審判申込書</v>
      </c>
      <c r="B2" s="403"/>
      <c r="C2" s="403"/>
      <c r="D2" s="403"/>
      <c r="E2" s="403"/>
      <c r="F2" s="7"/>
      <c r="G2" s="111"/>
      <c r="H2" s="111"/>
      <c r="I2" s="144" t="s">
        <v>359</v>
      </c>
      <c r="J2" s="146"/>
      <c r="K2" s="146"/>
      <c r="L2" s="145"/>
      <c r="M2" s="145"/>
      <c r="N2" s="145"/>
      <c r="O2" s="145"/>
      <c r="P2" s="145"/>
      <c r="Q2" s="145"/>
      <c r="R2" s="145"/>
      <c r="S2" s="145"/>
      <c r="T2" s="145"/>
      <c r="U2" s="145"/>
      <c r="V2" s="145"/>
      <c r="W2" s="145"/>
      <c r="X2" s="145"/>
      <c r="Y2" s="273"/>
      <c r="Z2" s="274"/>
      <c r="AB2" s="275"/>
      <c r="AC2" s="275"/>
      <c r="AD2" s="49"/>
      <c r="AE2" s="49"/>
      <c r="AF2" s="49"/>
      <c r="AG2" s="49"/>
      <c r="AH2" s="49"/>
      <c r="AI2" s="276"/>
      <c r="AJ2" s="49"/>
      <c r="AK2" s="49"/>
      <c r="AL2" s="49"/>
      <c r="AM2" s="49"/>
      <c r="AN2" s="49"/>
      <c r="AO2" s="49"/>
      <c r="AT2" s="206"/>
      <c r="AY2" s="114"/>
      <c r="AZ2" s="114"/>
      <c r="BA2" s="114"/>
      <c r="BB2" s="114"/>
      <c r="BC2" s="114"/>
      <c r="BD2" s="114"/>
      <c r="BE2" s="114"/>
      <c r="BF2" s="114"/>
      <c r="BG2" s="114"/>
      <c r="BH2" s="114"/>
      <c r="BI2" s="114"/>
      <c r="BJ2" s="114"/>
      <c r="BK2" s="114"/>
    </row>
    <row r="3" spans="1:64" ht="27" customHeight="1" x14ac:dyDescent="0.15">
      <c r="A3" s="2" t="str">
        <f>IF(AND(COUNTA(リレー参加チーム登録!I6:I23)=0,COUNTA(参加選手登録!AH6:AH55)&gt;0),"必ずリレー参加チーム登録シートにも必要事項を入力してください","")</f>
        <v/>
      </c>
      <c r="G3" s="115"/>
      <c r="H3" s="115"/>
      <c r="I3" s="144"/>
      <c r="J3" s="146"/>
      <c r="K3" s="146"/>
      <c r="L3" s="146"/>
      <c r="M3" s="144" t="s">
        <v>490</v>
      </c>
      <c r="N3" s="146"/>
      <c r="O3" s="147"/>
      <c r="P3" s="146"/>
      <c r="Q3" s="146"/>
      <c r="R3" s="146"/>
      <c r="S3" s="146"/>
      <c r="T3" s="146"/>
      <c r="Z3" s="51"/>
      <c r="AM3" s="277"/>
      <c r="AN3" s="276"/>
      <c r="AO3" s="276"/>
      <c r="AT3" s="147"/>
      <c r="AU3" s="147"/>
      <c r="AV3" s="147"/>
      <c r="AW3" s="147"/>
      <c r="AX3" s="147"/>
      <c r="AY3" s="118"/>
      <c r="AZ3" s="118"/>
      <c r="BK3" s="119"/>
    </row>
    <row r="4" spans="1:64" s="121" customFormat="1" ht="30" customHeight="1" x14ac:dyDescent="0.2">
      <c r="A4" s="326" t="s">
        <v>161</v>
      </c>
      <c r="B4" s="163"/>
      <c r="C4" s="320"/>
      <c r="D4" s="327" t="s">
        <v>466</v>
      </c>
      <c r="E4" s="135" t="str">
        <f>IFERROR(VLOOKUP(B4,V41:W170,2,FALSE),"")</f>
        <v/>
      </c>
      <c r="G4" s="120"/>
      <c r="H4" s="120"/>
      <c r="I4" s="148" t="s">
        <v>443</v>
      </c>
      <c r="J4" s="149"/>
      <c r="K4" s="148"/>
      <c r="L4" s="150"/>
      <c r="M4" s="150"/>
      <c r="N4" s="148"/>
      <c r="O4" s="148"/>
      <c r="P4" s="148"/>
      <c r="Q4" s="151"/>
      <c r="R4" s="152"/>
      <c r="S4" s="148"/>
      <c r="T4" s="148"/>
      <c r="U4" s="148"/>
      <c r="V4" s="148"/>
      <c r="W4" s="148"/>
      <c r="X4" s="148"/>
      <c r="Y4" s="278"/>
      <c r="Z4" s="76"/>
      <c r="AA4" s="54"/>
      <c r="AB4" s="279"/>
      <c r="AC4" s="279"/>
      <c r="AD4" s="201"/>
      <c r="AE4" s="201"/>
      <c r="AF4" s="201"/>
      <c r="AG4" s="280"/>
      <c r="AH4" s="280"/>
      <c r="AI4" s="281"/>
      <c r="AJ4" s="281"/>
      <c r="AK4" s="281"/>
      <c r="AL4" s="281"/>
      <c r="AM4" s="281"/>
      <c r="AN4" s="281"/>
      <c r="AO4" s="281"/>
      <c r="AP4" s="54"/>
      <c r="AQ4" s="54"/>
      <c r="AR4" s="282"/>
      <c r="AS4" s="282"/>
      <c r="AT4" s="282"/>
      <c r="AU4" s="282"/>
      <c r="AV4" s="282"/>
      <c r="AW4" s="282"/>
      <c r="AX4" s="282"/>
      <c r="AY4" s="125"/>
      <c r="AZ4" s="125"/>
      <c r="BA4" s="125"/>
      <c r="BB4" s="125"/>
      <c r="BC4" s="125"/>
      <c r="BD4" s="125"/>
      <c r="BE4" s="125"/>
      <c r="BF4" s="125"/>
      <c r="BG4" s="125"/>
      <c r="BH4" s="125"/>
      <c r="BI4" s="125"/>
      <c r="BJ4" s="125"/>
    </row>
    <row r="5" spans="1:64" s="121" customFormat="1" ht="24" customHeight="1" x14ac:dyDescent="0.2">
      <c r="B5" s="404" t="s">
        <v>494</v>
      </c>
      <c r="C5" s="404"/>
      <c r="D5" s="404"/>
      <c r="E5" s="404"/>
      <c r="F5" s="8"/>
      <c r="G5" s="126"/>
      <c r="H5" s="126"/>
      <c r="I5" s="150"/>
      <c r="J5" s="148"/>
      <c r="K5" s="148"/>
      <c r="L5" s="153"/>
      <c r="M5" s="148"/>
      <c r="N5" s="148"/>
      <c r="O5" s="148"/>
      <c r="P5" s="148"/>
      <c r="Q5" s="151"/>
      <c r="R5" s="152"/>
      <c r="S5" s="148"/>
      <c r="T5" s="148"/>
      <c r="U5" s="148"/>
      <c r="V5" s="148"/>
      <c r="W5" s="148"/>
      <c r="X5" s="148"/>
      <c r="Y5" s="278"/>
      <c r="Z5" s="76"/>
      <c r="AA5" s="54"/>
      <c r="AB5" s="279"/>
      <c r="AC5" s="279"/>
      <c r="AD5" s="201"/>
      <c r="AE5" s="201"/>
      <c r="AF5" s="201"/>
      <c r="AG5" s="280"/>
      <c r="AH5" s="280"/>
      <c r="AI5" s="281"/>
      <c r="AJ5" s="281"/>
      <c r="AK5" s="281"/>
      <c r="AL5" s="281"/>
      <c r="AM5" s="281"/>
      <c r="AN5" s="281"/>
      <c r="AO5" s="281"/>
      <c r="AP5" s="54"/>
      <c r="AQ5" s="54"/>
      <c r="AR5" s="282"/>
      <c r="AS5" s="282"/>
      <c r="AT5" s="282"/>
      <c r="AU5" s="282"/>
      <c r="AV5" s="282"/>
      <c r="AW5" s="282"/>
      <c r="AX5" s="282"/>
      <c r="AY5" s="125"/>
      <c r="AZ5" s="125"/>
      <c r="BA5" s="125"/>
      <c r="BB5" s="125"/>
      <c r="BC5" s="125"/>
      <c r="BD5" s="125"/>
      <c r="BE5" s="125"/>
      <c r="BF5" s="125"/>
      <c r="BG5" s="125"/>
      <c r="BH5" s="125"/>
      <c r="BI5" s="125"/>
      <c r="BJ5" s="125"/>
    </row>
    <row r="6" spans="1:64" s="121" customFormat="1" ht="30" customHeight="1" x14ac:dyDescent="0.2">
      <c r="A6" s="326" t="s">
        <v>162</v>
      </c>
      <c r="B6" s="163"/>
      <c r="C6" s="320"/>
      <c r="D6" s="326" t="s">
        <v>194</v>
      </c>
      <c r="E6" s="171" t="s">
        <v>163</v>
      </c>
      <c r="G6" s="120"/>
      <c r="H6" s="120"/>
      <c r="I6" s="152" t="s">
        <v>3</v>
      </c>
      <c r="J6" s="49" t="s">
        <v>4</v>
      </c>
      <c r="K6" s="49" t="s">
        <v>5</v>
      </c>
      <c r="L6" s="49" t="s">
        <v>25</v>
      </c>
      <c r="M6" s="154"/>
      <c r="N6" s="154"/>
      <c r="O6" s="154"/>
      <c r="P6" s="154"/>
      <c r="Q6" s="154"/>
      <c r="R6" s="152"/>
      <c r="S6" s="154"/>
      <c r="T6" s="154"/>
      <c r="U6" s="148"/>
      <c r="V6" s="148"/>
      <c r="W6" s="148"/>
      <c r="X6" s="148"/>
      <c r="Y6" s="278"/>
      <c r="Z6" s="76"/>
      <c r="AA6" s="54"/>
      <c r="AB6" s="279"/>
      <c r="AC6" s="279"/>
      <c r="AD6" s="201"/>
      <c r="AE6" s="201"/>
      <c r="AF6" s="201"/>
      <c r="AG6" s="280"/>
      <c r="AH6" s="280"/>
      <c r="AI6" s="281"/>
      <c r="AJ6" s="281"/>
      <c r="AK6" s="281"/>
      <c r="AL6" s="281"/>
      <c r="AM6" s="281"/>
      <c r="AN6" s="281"/>
      <c r="AO6" s="281"/>
      <c r="AP6" s="54"/>
      <c r="AQ6" s="54"/>
      <c r="AR6" s="282"/>
      <c r="AS6" s="282"/>
      <c r="AT6" s="282"/>
      <c r="AU6" s="282"/>
      <c r="AV6" s="282"/>
      <c r="AW6" s="282"/>
      <c r="AX6" s="282"/>
      <c r="AY6" s="125"/>
      <c r="AZ6" s="125"/>
      <c r="BA6" s="125"/>
      <c r="BB6" s="125"/>
      <c r="BC6" s="125"/>
      <c r="BD6" s="125"/>
      <c r="BE6" s="125"/>
      <c r="BF6" s="125"/>
      <c r="BG6" s="125"/>
      <c r="BH6" s="125"/>
      <c r="BI6" s="125"/>
      <c r="BJ6" s="125"/>
    </row>
    <row r="7" spans="1:64" s="121" customFormat="1" ht="18.600000000000001" x14ac:dyDescent="0.2">
      <c r="B7" s="393" t="s">
        <v>366</v>
      </c>
      <c r="C7" s="393"/>
      <c r="D7" s="169"/>
      <c r="E7" s="394"/>
      <c r="G7" s="126"/>
      <c r="H7" s="126"/>
      <c r="I7" s="152" t="s">
        <v>163</v>
      </c>
      <c r="J7" s="152" t="s">
        <v>164</v>
      </c>
      <c r="K7" s="152" t="s">
        <v>165</v>
      </c>
      <c r="L7" s="152" t="s">
        <v>166</v>
      </c>
      <c r="M7" s="152" t="s">
        <v>167</v>
      </c>
      <c r="N7" s="152" t="s">
        <v>168</v>
      </c>
      <c r="O7" s="152" t="s">
        <v>169</v>
      </c>
      <c r="P7" s="152" t="s">
        <v>170</v>
      </c>
      <c r="Q7" s="152" t="s">
        <v>171</v>
      </c>
      <c r="R7" s="152" t="s">
        <v>172</v>
      </c>
      <c r="S7" s="152" t="s">
        <v>173</v>
      </c>
      <c r="T7" s="152" t="s">
        <v>174</v>
      </c>
      <c r="U7" s="148"/>
      <c r="V7" s="148"/>
      <c r="W7" s="148"/>
      <c r="X7" s="148"/>
      <c r="Y7" s="283"/>
      <c r="Z7" s="51"/>
      <c r="AA7" s="284"/>
      <c r="AB7" s="284"/>
      <c r="AC7" s="284"/>
      <c r="AD7" s="284"/>
      <c r="AE7" s="284"/>
      <c r="AF7" s="284"/>
      <c r="AG7" s="284"/>
      <c r="AH7" s="284"/>
      <c r="AI7" s="284"/>
      <c r="AJ7" s="284"/>
      <c r="AK7" s="144"/>
      <c r="AL7" s="285"/>
      <c r="AM7" s="285"/>
      <c r="AN7" s="285"/>
      <c r="AO7" s="285"/>
      <c r="AP7" s="54"/>
      <c r="AQ7" s="54"/>
      <c r="AR7" s="150"/>
      <c r="AS7" s="150"/>
      <c r="AT7" s="286"/>
      <c r="AU7" s="286"/>
      <c r="AV7" s="286"/>
      <c r="AW7" s="286"/>
      <c r="AX7" s="286"/>
      <c r="AY7" s="128"/>
      <c r="AZ7" s="122"/>
      <c r="BC7" s="129"/>
      <c r="BD7" s="129"/>
      <c r="BE7" s="124"/>
    </row>
    <row r="8" spans="1:64" s="121" customFormat="1" ht="30" customHeight="1" x14ac:dyDescent="0.2">
      <c r="A8" s="326" t="s">
        <v>175</v>
      </c>
      <c r="B8" s="400"/>
      <c r="C8" s="401"/>
      <c r="D8" s="401"/>
      <c r="E8" s="402"/>
      <c r="F8" s="127"/>
      <c r="G8" s="126"/>
      <c r="H8" s="126"/>
      <c r="I8" s="148"/>
      <c r="J8" s="148"/>
      <c r="K8" s="148"/>
      <c r="L8" s="148"/>
      <c r="M8" s="148"/>
      <c r="N8" s="148"/>
      <c r="O8" s="148"/>
      <c r="P8" s="148"/>
      <c r="Q8" s="155"/>
      <c r="R8" s="156"/>
      <c r="S8" s="154"/>
      <c r="T8" s="154"/>
      <c r="U8" s="154"/>
      <c r="V8" s="154"/>
      <c r="W8" s="154"/>
      <c r="X8" s="154"/>
      <c r="Y8" s="59"/>
      <c r="Z8" s="51"/>
      <c r="AA8" s="284"/>
      <c r="AB8" s="284"/>
      <c r="AC8" s="284"/>
      <c r="AD8" s="284"/>
      <c r="AE8" s="284"/>
      <c r="AF8" s="284"/>
      <c r="AG8" s="284"/>
      <c r="AH8" s="284"/>
      <c r="AI8" s="284"/>
      <c r="AJ8" s="284"/>
      <c r="AK8" s="144"/>
      <c r="AL8" s="285"/>
      <c r="AM8" s="285"/>
      <c r="AN8" s="285"/>
      <c r="AO8" s="285"/>
      <c r="AP8" s="54"/>
      <c r="AQ8" s="287"/>
      <c r="AR8" s="150"/>
      <c r="AS8" s="150"/>
      <c r="AT8" s="54"/>
      <c r="AU8" s="54"/>
      <c r="AV8" s="54"/>
      <c r="AW8" s="54"/>
      <c r="AX8" s="54"/>
      <c r="AY8" s="123"/>
      <c r="AZ8" s="122"/>
      <c r="BA8" s="130"/>
      <c r="BB8" s="130"/>
      <c r="BC8" s="130"/>
      <c r="BD8" s="129"/>
      <c r="BE8" s="131"/>
      <c r="BL8" s="122"/>
    </row>
    <row r="9" spans="1:64" s="121" customFormat="1" ht="30" customHeight="1" x14ac:dyDescent="0.2">
      <c r="A9" s="326" t="s">
        <v>189</v>
      </c>
      <c r="B9" s="397"/>
      <c r="C9" s="398"/>
      <c r="D9" s="398"/>
      <c r="E9" s="399"/>
      <c r="F9" s="127"/>
      <c r="G9" s="126"/>
      <c r="H9" s="126"/>
      <c r="I9" s="148"/>
      <c r="J9" s="148"/>
      <c r="K9" s="148"/>
      <c r="L9" s="148"/>
      <c r="M9" s="148"/>
      <c r="N9" s="148"/>
      <c r="O9" s="148"/>
      <c r="P9" s="148"/>
      <c r="Q9" s="155"/>
      <c r="R9" s="156"/>
      <c r="S9" s="154"/>
      <c r="T9" s="154"/>
      <c r="U9" s="154"/>
      <c r="V9" s="154"/>
      <c r="W9" s="154"/>
      <c r="X9" s="154"/>
      <c r="Y9" s="59"/>
      <c r="Z9" s="51"/>
      <c r="AA9" s="284"/>
      <c r="AB9" s="284"/>
      <c r="AC9" s="284"/>
      <c r="AD9" s="284"/>
      <c r="AE9" s="284"/>
      <c r="AF9" s="284"/>
      <c r="AG9" s="284"/>
      <c r="AH9" s="284"/>
      <c r="AI9" s="284"/>
      <c r="AJ9" s="284"/>
      <c r="AK9" s="144"/>
      <c r="AL9" s="285"/>
      <c r="AM9" s="285"/>
      <c r="AN9" s="285"/>
      <c r="AO9" s="285"/>
      <c r="AP9" s="54"/>
      <c r="AQ9" s="287"/>
      <c r="AR9" s="150"/>
      <c r="AS9" s="150"/>
      <c r="AT9" s="54"/>
      <c r="AU9" s="54"/>
      <c r="AV9" s="54"/>
      <c r="AW9" s="54"/>
      <c r="AX9" s="54"/>
      <c r="AY9" s="123"/>
      <c r="AZ9" s="122"/>
      <c r="BA9" s="130"/>
      <c r="BB9" s="130"/>
      <c r="BC9" s="130"/>
      <c r="BD9" s="129"/>
      <c r="BE9" s="131"/>
      <c r="BL9" s="122"/>
    </row>
    <row r="10" spans="1:64" s="121" customFormat="1" ht="23.4" customHeight="1" x14ac:dyDescent="0.2">
      <c r="A10" s="172"/>
      <c r="B10" s="395"/>
      <c r="C10" s="395"/>
      <c r="D10" s="395"/>
      <c r="E10" s="395"/>
      <c r="F10" s="8"/>
      <c r="G10" s="126"/>
      <c r="H10" s="126"/>
      <c r="I10" s="148"/>
      <c r="J10" s="148"/>
      <c r="K10" s="148"/>
      <c r="L10" s="148"/>
      <c r="M10" s="148"/>
      <c r="N10" s="148"/>
      <c r="O10" s="148"/>
      <c r="P10" s="148"/>
      <c r="Q10" s="157"/>
      <c r="R10" s="156"/>
      <c r="S10" s="148"/>
      <c r="T10" s="148"/>
      <c r="U10" s="148"/>
      <c r="V10" s="148"/>
      <c r="W10" s="148"/>
      <c r="X10" s="148"/>
      <c r="Y10" s="59"/>
      <c r="Z10" s="76"/>
      <c r="AA10" s="288"/>
      <c r="AB10" s="279"/>
      <c r="AC10" s="279"/>
      <c r="AD10" s="280"/>
      <c r="AE10" s="280"/>
      <c r="AF10" s="280"/>
      <c r="AG10" s="289"/>
      <c r="AH10" s="289"/>
      <c r="AI10" s="280"/>
      <c r="AJ10" s="54"/>
      <c r="AK10" s="54"/>
      <c r="AL10" s="54"/>
      <c r="AM10" s="54"/>
      <c r="AN10" s="54"/>
      <c r="AO10" s="54"/>
      <c r="AP10" s="54"/>
      <c r="AQ10" s="287"/>
      <c r="AR10" s="150"/>
      <c r="AS10" s="150"/>
      <c r="AT10" s="54"/>
      <c r="AU10" s="54"/>
      <c r="AV10" s="54"/>
      <c r="AW10" s="54"/>
      <c r="AX10" s="54"/>
      <c r="AY10" s="123"/>
      <c r="AZ10" s="122"/>
      <c r="BA10" s="130"/>
      <c r="BB10" s="130"/>
      <c r="BC10" s="130"/>
      <c r="BD10" s="129"/>
      <c r="BE10" s="131"/>
      <c r="BL10" s="122"/>
    </row>
    <row r="11" spans="1:64" s="121" customFormat="1" ht="23.4" customHeight="1" x14ac:dyDescent="0.2">
      <c r="A11" s="141" t="s">
        <v>190</v>
      </c>
      <c r="D11" s="112"/>
      <c r="E11" s="396" t="s">
        <v>367</v>
      </c>
      <c r="F11" s="8"/>
      <c r="G11" s="126"/>
      <c r="H11" s="126"/>
      <c r="I11" s="148"/>
      <c r="J11" s="148"/>
      <c r="K11" s="148"/>
      <c r="L11" s="148"/>
      <c r="M11" s="148"/>
      <c r="N11" s="148"/>
      <c r="O11" s="148"/>
      <c r="P11" s="148"/>
      <c r="Q11" s="157"/>
      <c r="R11" s="156"/>
      <c r="S11" s="148"/>
      <c r="T11" s="148"/>
      <c r="U11" s="148"/>
      <c r="V11" s="148"/>
      <c r="W11" s="148"/>
      <c r="X11" s="148"/>
      <c r="Y11" s="290"/>
      <c r="Z11" s="291"/>
      <c r="AA11" s="288"/>
      <c r="AB11" s="150"/>
      <c r="AC11" s="150"/>
      <c r="AD11" s="150"/>
      <c r="AE11" s="150"/>
      <c r="AF11" s="150"/>
      <c r="AG11" s="289"/>
      <c r="AH11" s="289"/>
      <c r="AI11" s="280"/>
      <c r="AJ11" s="54"/>
      <c r="AK11" s="54"/>
      <c r="AL11" s="54"/>
      <c r="AM11" s="54"/>
      <c r="AN11" s="54"/>
      <c r="AO11" s="54"/>
      <c r="AP11" s="54"/>
      <c r="AQ11" s="287"/>
      <c r="AR11" s="150"/>
      <c r="AS11" s="150"/>
      <c r="AT11" s="54"/>
      <c r="AU11" s="54"/>
      <c r="AV11" s="54"/>
      <c r="AW11" s="54"/>
      <c r="AX11" s="54"/>
      <c r="AY11" s="123"/>
      <c r="AZ11" s="122"/>
      <c r="BA11" s="130"/>
      <c r="BB11" s="130"/>
      <c r="BC11" s="130"/>
      <c r="BD11" s="129"/>
      <c r="BE11" s="131"/>
      <c r="BL11" s="122"/>
    </row>
    <row r="12" spans="1:64" s="121" customFormat="1" ht="23.4" customHeight="1" x14ac:dyDescent="0.2">
      <c r="B12" s="328"/>
      <c r="C12" s="329"/>
      <c r="D12" s="330" t="s">
        <v>186</v>
      </c>
      <c r="E12" s="331" t="s">
        <v>193</v>
      </c>
      <c r="F12" s="8"/>
      <c r="G12" s="126"/>
      <c r="H12" s="126"/>
      <c r="I12" s="148"/>
      <c r="J12" s="148"/>
      <c r="K12" s="148"/>
      <c r="L12" s="148"/>
      <c r="M12" s="148"/>
      <c r="N12" s="148"/>
      <c r="O12" s="148"/>
      <c r="P12" s="148"/>
      <c r="Q12" s="157"/>
      <c r="R12" s="156"/>
      <c r="S12" s="148"/>
      <c r="T12" s="148"/>
      <c r="U12" s="148"/>
      <c r="V12" s="148"/>
      <c r="W12" s="148"/>
      <c r="X12" s="148"/>
      <c r="Y12" s="290"/>
      <c r="Z12" s="291"/>
      <c r="AA12" s="288"/>
      <c r="AB12" s="150"/>
      <c r="AC12" s="150"/>
      <c r="AD12" s="150"/>
      <c r="AE12" s="150"/>
      <c r="AF12" s="150"/>
      <c r="AG12" s="289"/>
      <c r="AH12" s="289"/>
      <c r="AI12" s="280"/>
      <c r="AJ12" s="54"/>
      <c r="AK12" s="54"/>
      <c r="AL12" s="54"/>
      <c r="AM12" s="54"/>
      <c r="AN12" s="54"/>
      <c r="AO12" s="54"/>
      <c r="AP12" s="54"/>
      <c r="AQ12" s="287"/>
      <c r="AR12" s="150"/>
      <c r="AS12" s="150"/>
      <c r="AT12" s="54"/>
      <c r="AU12" s="54"/>
      <c r="AV12" s="54"/>
      <c r="AW12" s="54"/>
      <c r="AX12" s="54"/>
      <c r="AY12" s="123"/>
      <c r="AZ12" s="122"/>
      <c r="BA12" s="130"/>
      <c r="BB12" s="130"/>
      <c r="BC12" s="130"/>
      <c r="BD12" s="129"/>
      <c r="BE12" s="131"/>
      <c r="BL12" s="122"/>
    </row>
    <row r="13" spans="1:64" s="121" customFormat="1" ht="23.4" customHeight="1" x14ac:dyDescent="0.2">
      <c r="B13" s="332" t="s">
        <v>467</v>
      </c>
      <c r="C13" s="333"/>
      <c r="D13" s="170">
        <f ca="1">SUM(人数集計!E5:H5)</f>
        <v>0</v>
      </c>
      <c r="E13" s="170">
        <f ca="1">SUM(人数集計!AD5:AG5)</f>
        <v>0</v>
      </c>
      <c r="F13" s="8"/>
      <c r="G13" s="126"/>
      <c r="H13" s="126"/>
      <c r="I13" s="148"/>
      <c r="J13" s="148"/>
      <c r="K13" s="148"/>
      <c r="L13" s="148"/>
      <c r="M13" s="148"/>
      <c r="N13" s="148"/>
      <c r="O13" s="148"/>
      <c r="P13" s="148"/>
      <c r="Q13" s="157"/>
      <c r="R13" s="156"/>
      <c r="S13" s="148"/>
      <c r="T13" s="148"/>
      <c r="U13" s="148"/>
      <c r="V13" s="148"/>
      <c r="W13" s="148"/>
      <c r="X13" s="148"/>
      <c r="Y13" s="290"/>
      <c r="Z13" s="291"/>
      <c r="AA13" s="288"/>
      <c r="AB13" s="150"/>
      <c r="AC13" s="150"/>
      <c r="AD13" s="150"/>
      <c r="AE13" s="150"/>
      <c r="AF13" s="150"/>
      <c r="AG13" s="289"/>
      <c r="AH13" s="289"/>
      <c r="AI13" s="280"/>
      <c r="AJ13" s="54"/>
      <c r="AK13" s="54"/>
      <c r="AL13" s="54"/>
      <c r="AM13" s="54"/>
      <c r="AN13" s="54"/>
      <c r="AO13" s="54"/>
      <c r="AP13" s="54"/>
      <c r="AQ13" s="287"/>
      <c r="AR13" s="150"/>
      <c r="AS13" s="150"/>
      <c r="AT13" s="54"/>
      <c r="AU13" s="54"/>
      <c r="AV13" s="54"/>
      <c r="AW13" s="54"/>
      <c r="AX13" s="54"/>
      <c r="AY13" s="123"/>
      <c r="AZ13" s="122"/>
      <c r="BA13" s="130"/>
      <c r="BB13" s="130"/>
      <c r="BC13" s="130"/>
      <c r="BD13" s="129"/>
      <c r="BE13" s="131"/>
      <c r="BL13" s="122"/>
    </row>
    <row r="14" spans="1:64" s="121" customFormat="1" ht="23.4" customHeight="1" x14ac:dyDescent="0.2">
      <c r="B14" s="332" t="s">
        <v>468</v>
      </c>
      <c r="C14" s="333"/>
      <c r="D14" s="170">
        <f ca="1">SUM(人数集計!I5:L5)</f>
        <v>0</v>
      </c>
      <c r="E14" s="170">
        <f ca="1">SUM(人数集計!AH5:AK5)</f>
        <v>0</v>
      </c>
      <c r="F14" s="8"/>
      <c r="G14" s="126"/>
      <c r="H14" s="126"/>
      <c r="I14" s="148"/>
      <c r="J14" s="148"/>
      <c r="K14" s="148"/>
      <c r="L14" s="148"/>
      <c r="M14" s="148"/>
      <c r="N14" s="148"/>
      <c r="O14" s="148"/>
      <c r="P14" s="148"/>
      <c r="Q14" s="157"/>
      <c r="R14" s="156"/>
      <c r="S14" s="148"/>
      <c r="T14" s="148"/>
      <c r="U14" s="148"/>
      <c r="V14" s="148"/>
      <c r="W14" s="148"/>
      <c r="X14" s="148"/>
      <c r="Y14" s="290"/>
      <c r="Z14" s="291"/>
      <c r="AA14" s="288"/>
      <c r="AB14" s="150"/>
      <c r="AC14" s="150"/>
      <c r="AD14" s="150"/>
      <c r="AE14" s="150"/>
      <c r="AF14" s="150"/>
      <c r="AG14" s="289"/>
      <c r="AH14" s="289"/>
      <c r="AI14" s="280"/>
      <c r="AJ14" s="54"/>
      <c r="AK14" s="54"/>
      <c r="AL14" s="54"/>
      <c r="AM14" s="54"/>
      <c r="AN14" s="54"/>
      <c r="AO14" s="54"/>
      <c r="AP14" s="54"/>
      <c r="AQ14" s="287"/>
      <c r="AR14" s="150"/>
      <c r="AS14" s="150"/>
      <c r="AT14" s="54"/>
      <c r="AU14" s="54"/>
      <c r="AV14" s="54"/>
      <c r="AW14" s="54"/>
      <c r="AX14" s="54"/>
      <c r="AY14" s="123"/>
      <c r="AZ14" s="122"/>
      <c r="BA14" s="130"/>
      <c r="BB14" s="130"/>
      <c r="BC14" s="130"/>
      <c r="BD14" s="129"/>
      <c r="BE14" s="131"/>
      <c r="BL14" s="122"/>
    </row>
    <row r="15" spans="1:64" s="121" customFormat="1" ht="23.4" hidden="1" customHeight="1" x14ac:dyDescent="0.2">
      <c r="B15" s="334" t="str">
        <f>IF(人数集計!M3="","","３種目")</f>
        <v/>
      </c>
      <c r="C15" s="333"/>
      <c r="D15" s="170" t="str">
        <f>IF(人数集計!M3="","",SUM(人数集計!M5:P5))</f>
        <v/>
      </c>
      <c r="E15" s="170" t="str">
        <f>IF(人数集計!M3="","",SUM(人数集計!AL5:AO5))</f>
        <v/>
      </c>
      <c r="F15" s="8"/>
      <c r="G15" s="126"/>
      <c r="H15" s="126"/>
      <c r="I15" s="148"/>
      <c r="J15" s="148"/>
      <c r="K15" s="148"/>
      <c r="L15" s="148"/>
      <c r="M15" s="148"/>
      <c r="N15" s="148"/>
      <c r="O15" s="148"/>
      <c r="P15" s="148"/>
      <c r="Q15" s="157"/>
      <c r="R15" s="156"/>
      <c r="S15" s="148"/>
      <c r="T15" s="148"/>
      <c r="U15" s="148"/>
      <c r="V15" s="148"/>
      <c r="W15" s="148"/>
      <c r="X15" s="148"/>
      <c r="Y15" s="290"/>
      <c r="Z15" s="291"/>
      <c r="AA15" s="288"/>
      <c r="AB15" s="150"/>
      <c r="AC15" s="150"/>
      <c r="AD15" s="150"/>
      <c r="AE15" s="150"/>
      <c r="AF15" s="150"/>
      <c r="AG15" s="289"/>
      <c r="AH15" s="289"/>
      <c r="AI15" s="280"/>
      <c r="AJ15" s="54"/>
      <c r="AK15" s="54"/>
      <c r="AL15" s="54"/>
      <c r="AM15" s="54"/>
      <c r="AN15" s="54"/>
      <c r="AO15" s="54"/>
      <c r="AP15" s="54"/>
      <c r="AQ15" s="287"/>
      <c r="AR15" s="150"/>
      <c r="AS15" s="150"/>
      <c r="AT15" s="54"/>
      <c r="AU15" s="54"/>
      <c r="AV15" s="54"/>
      <c r="AW15" s="54"/>
      <c r="AX15" s="54"/>
      <c r="AY15" s="123"/>
      <c r="AZ15" s="122"/>
      <c r="BA15" s="130"/>
      <c r="BB15" s="130"/>
      <c r="BC15" s="130"/>
      <c r="BD15" s="129"/>
      <c r="BE15" s="131"/>
      <c r="BL15" s="122"/>
    </row>
    <row r="16" spans="1:64" s="121" customFormat="1" ht="23.4" hidden="1" customHeight="1" x14ac:dyDescent="0.2">
      <c r="B16" s="334" t="str">
        <f>IF(人数集計!Q3="","","４種目")</f>
        <v/>
      </c>
      <c r="C16" s="333"/>
      <c r="D16" s="170" t="str">
        <f>IF(人数集計!Q3="","",SUM(人数集計!Q5:T5))</f>
        <v/>
      </c>
      <c r="E16" s="170" t="str">
        <f>IF(人数集計!Q3="","",SUM(人数集計!AP5:AS5))</f>
        <v/>
      </c>
      <c r="F16" s="8"/>
      <c r="G16" s="126"/>
      <c r="H16" s="126"/>
      <c r="I16" s="148"/>
      <c r="J16" s="148"/>
      <c r="K16" s="148"/>
      <c r="L16" s="148"/>
      <c r="M16" s="148"/>
      <c r="N16" s="148"/>
      <c r="O16" s="148"/>
      <c r="P16" s="148"/>
      <c r="Q16" s="157"/>
      <c r="R16" s="156"/>
      <c r="S16" s="148"/>
      <c r="T16" s="148"/>
      <c r="U16" s="148"/>
      <c r="V16" s="148"/>
      <c r="W16" s="148"/>
      <c r="X16" s="148"/>
      <c r="Y16" s="290"/>
      <c r="Z16" s="291"/>
      <c r="AA16" s="288"/>
      <c r="AB16" s="150"/>
      <c r="AC16" s="150"/>
      <c r="AD16" s="150"/>
      <c r="AE16" s="150"/>
      <c r="AF16" s="150"/>
      <c r="AG16" s="289"/>
      <c r="AH16" s="289"/>
      <c r="AI16" s="280"/>
      <c r="AJ16" s="54"/>
      <c r="AK16" s="54"/>
      <c r="AL16" s="54"/>
      <c r="AM16" s="54"/>
      <c r="AN16" s="54"/>
      <c r="AO16" s="54"/>
      <c r="AP16" s="54"/>
      <c r="AQ16" s="287"/>
      <c r="AR16" s="150"/>
      <c r="AS16" s="150"/>
      <c r="AT16" s="54"/>
      <c r="AU16" s="54"/>
      <c r="AV16" s="54"/>
      <c r="AW16" s="54"/>
      <c r="AX16" s="54"/>
      <c r="AY16" s="123"/>
      <c r="AZ16" s="122"/>
      <c r="BA16" s="130"/>
      <c r="BB16" s="130"/>
      <c r="BC16" s="130"/>
      <c r="BD16" s="129"/>
      <c r="BE16" s="131"/>
      <c r="BL16" s="122"/>
    </row>
    <row r="17" spans="1:64" s="121" customFormat="1" ht="23.4" customHeight="1" x14ac:dyDescent="0.2">
      <c r="A17" s="141"/>
      <c r="B17" s="334" t="s">
        <v>192</v>
      </c>
      <c r="C17" s="333"/>
      <c r="D17" s="170">
        <f ca="1">IF(人数集計!U5="","",SUM(人数集計!U5:X5))</f>
        <v>0</v>
      </c>
      <c r="E17" s="170">
        <f ca="1">IF(人数集計!U5="","",SUM(人数集計!AT5:AW5))</f>
        <v>0</v>
      </c>
      <c r="F17" s="8"/>
      <c r="G17" s="126"/>
      <c r="H17" s="126"/>
      <c r="I17" s="148"/>
      <c r="J17" s="148"/>
      <c r="K17" s="148"/>
      <c r="L17" s="148"/>
      <c r="M17" s="148"/>
      <c r="N17" s="148"/>
      <c r="O17" s="148"/>
      <c r="P17" s="148"/>
      <c r="Q17" s="157"/>
      <c r="R17" s="156"/>
      <c r="S17" s="148"/>
      <c r="T17" s="148"/>
      <c r="U17" s="148"/>
      <c r="V17" s="148"/>
      <c r="W17" s="148"/>
      <c r="X17" s="148"/>
      <c r="Y17" s="290"/>
      <c r="Z17" s="291"/>
      <c r="AA17" s="288"/>
      <c r="AB17" s="150"/>
      <c r="AC17" s="150"/>
      <c r="AD17" s="150"/>
      <c r="AE17" s="150"/>
      <c r="AF17" s="150"/>
      <c r="AG17" s="289"/>
      <c r="AH17" s="289"/>
      <c r="AI17" s="280"/>
      <c r="AJ17" s="54"/>
      <c r="AK17" s="54"/>
      <c r="AL17" s="54"/>
      <c r="AM17" s="54"/>
      <c r="AN17" s="54"/>
      <c r="AO17" s="54"/>
      <c r="AP17" s="54"/>
      <c r="AQ17" s="287"/>
      <c r="AR17" s="150"/>
      <c r="AS17" s="150"/>
      <c r="AT17" s="54"/>
      <c r="AU17" s="54"/>
      <c r="AV17" s="54"/>
      <c r="AW17" s="54"/>
      <c r="AX17" s="54"/>
      <c r="AY17" s="123"/>
      <c r="AZ17" s="122"/>
      <c r="BA17" s="130"/>
      <c r="BB17" s="130"/>
      <c r="BC17" s="130"/>
      <c r="BD17" s="129"/>
      <c r="BE17" s="131"/>
      <c r="BL17" s="122"/>
    </row>
    <row r="18" spans="1:64" s="121" customFormat="1" ht="6" customHeight="1" x14ac:dyDescent="0.2">
      <c r="A18" s="141"/>
      <c r="F18" s="8"/>
      <c r="G18" s="126"/>
      <c r="H18" s="126"/>
      <c r="I18" s="148"/>
      <c r="J18" s="148"/>
      <c r="K18" s="148"/>
      <c r="L18" s="148"/>
      <c r="M18" s="148"/>
      <c r="N18" s="148"/>
      <c r="O18" s="148"/>
      <c r="P18" s="148"/>
      <c r="Q18" s="157"/>
      <c r="R18" s="156"/>
      <c r="S18" s="148"/>
      <c r="T18" s="148"/>
      <c r="U18" s="148"/>
      <c r="V18" s="148"/>
      <c r="W18" s="148"/>
      <c r="X18" s="148"/>
      <c r="Y18" s="290"/>
      <c r="Z18" s="291"/>
      <c r="AA18" s="288"/>
      <c r="AB18" s="150"/>
      <c r="AC18" s="150"/>
      <c r="AD18" s="150"/>
      <c r="AE18" s="150"/>
      <c r="AF18" s="150"/>
      <c r="AG18" s="289"/>
      <c r="AH18" s="289"/>
      <c r="AI18" s="280"/>
      <c r="AJ18" s="54"/>
      <c r="AK18" s="54"/>
      <c r="AL18" s="54"/>
      <c r="AM18" s="54"/>
      <c r="AN18" s="54"/>
      <c r="AO18" s="54"/>
      <c r="AP18" s="54"/>
      <c r="AQ18" s="287"/>
      <c r="AR18" s="150"/>
      <c r="AS18" s="150"/>
      <c r="AT18" s="54"/>
      <c r="AU18" s="54"/>
      <c r="AV18" s="54"/>
      <c r="AW18" s="54"/>
      <c r="AX18" s="54"/>
      <c r="AY18" s="123"/>
      <c r="AZ18" s="122"/>
      <c r="BA18" s="130"/>
      <c r="BB18" s="130"/>
      <c r="BC18" s="130"/>
      <c r="BD18" s="129"/>
      <c r="BE18" s="131"/>
      <c r="BL18" s="122"/>
    </row>
    <row r="19" spans="1:64" s="121" customFormat="1" ht="23.4" customHeight="1" x14ac:dyDescent="0.2">
      <c r="A19" s="141"/>
      <c r="D19" s="306" t="s">
        <v>360</v>
      </c>
      <c r="E19" s="170">
        <f ca="1">SUM(E13:E17)</f>
        <v>0</v>
      </c>
      <c r="F19" s="8"/>
      <c r="G19" s="126"/>
      <c r="H19" s="126"/>
      <c r="I19" s="148"/>
      <c r="J19" s="148"/>
      <c r="K19" s="148"/>
      <c r="L19" s="148"/>
      <c r="M19" s="148"/>
      <c r="N19" s="148"/>
      <c r="O19" s="148"/>
      <c r="P19" s="148"/>
      <c r="Q19" s="157"/>
      <c r="R19" s="156"/>
      <c r="S19" s="148"/>
      <c r="T19" s="148"/>
      <c r="U19" s="148"/>
      <c r="V19" s="148"/>
      <c r="W19" s="148"/>
      <c r="X19" s="148"/>
      <c r="Y19" s="290"/>
      <c r="Z19" s="291"/>
      <c r="AA19" s="288"/>
      <c r="AB19" s="150"/>
      <c r="AC19" s="150"/>
      <c r="AD19" s="150"/>
      <c r="AE19" s="150"/>
      <c r="AF19" s="150"/>
      <c r="AG19" s="289"/>
      <c r="AH19" s="289"/>
      <c r="AI19" s="280"/>
      <c r="AJ19" s="54"/>
      <c r="AK19" s="54"/>
      <c r="AL19" s="54"/>
      <c r="AM19" s="54"/>
      <c r="AN19" s="54"/>
      <c r="AO19" s="54"/>
      <c r="AP19" s="54"/>
      <c r="AQ19" s="287"/>
      <c r="AR19" s="150"/>
      <c r="AS19" s="150"/>
      <c r="AT19" s="54"/>
      <c r="AU19" s="54"/>
      <c r="AV19" s="54"/>
      <c r="AW19" s="54"/>
      <c r="AX19" s="54"/>
      <c r="AY19" s="123"/>
      <c r="AZ19" s="122"/>
      <c r="BA19" s="130"/>
      <c r="BB19" s="130"/>
      <c r="BC19" s="130"/>
      <c r="BD19" s="129"/>
      <c r="BE19" s="131"/>
      <c r="BL19" s="122"/>
    </row>
    <row r="20" spans="1:64" s="121" customFormat="1" ht="6.6" customHeight="1" x14ac:dyDescent="0.2">
      <c r="A20" s="141"/>
      <c r="F20" s="8"/>
      <c r="G20" s="126"/>
      <c r="H20" s="126"/>
      <c r="I20" s="148"/>
      <c r="J20" s="148"/>
      <c r="K20" s="148"/>
      <c r="L20" s="148"/>
      <c r="M20" s="148"/>
      <c r="N20" s="148"/>
      <c r="O20" s="148"/>
      <c r="P20" s="148"/>
      <c r="Q20" s="157"/>
      <c r="R20" s="156"/>
      <c r="S20" s="148"/>
      <c r="T20" s="148"/>
      <c r="U20" s="148"/>
      <c r="V20" s="148"/>
      <c r="W20" s="148"/>
      <c r="X20" s="148"/>
      <c r="Y20" s="290"/>
      <c r="Z20" s="291"/>
      <c r="AA20" s="288"/>
      <c r="AB20" s="150"/>
      <c r="AC20" s="150"/>
      <c r="AD20" s="150"/>
      <c r="AE20" s="150"/>
      <c r="AF20" s="150"/>
      <c r="AG20" s="289"/>
      <c r="AH20" s="289"/>
      <c r="AI20" s="280"/>
      <c r="AJ20" s="54"/>
      <c r="AK20" s="54"/>
      <c r="AL20" s="54"/>
      <c r="AM20" s="54"/>
      <c r="AN20" s="54"/>
      <c r="AO20" s="54"/>
      <c r="AP20" s="54"/>
      <c r="AQ20" s="287"/>
      <c r="AR20" s="150"/>
      <c r="AS20" s="150"/>
      <c r="AT20" s="54"/>
      <c r="AU20" s="54"/>
      <c r="AV20" s="54"/>
      <c r="AW20" s="54"/>
      <c r="AX20" s="54"/>
      <c r="AY20" s="123"/>
      <c r="AZ20" s="122"/>
      <c r="BA20" s="130"/>
      <c r="BB20" s="130"/>
      <c r="BC20" s="130"/>
      <c r="BD20" s="129"/>
      <c r="BE20" s="131"/>
      <c r="BL20" s="122"/>
    </row>
    <row r="21" spans="1:64" s="121" customFormat="1" ht="23.4" customHeight="1" x14ac:dyDescent="0.2">
      <c r="A21" s="141" t="s">
        <v>362</v>
      </c>
      <c r="B21" s="305"/>
      <c r="C21" s="305"/>
      <c r="D21" s="305"/>
      <c r="E21" s="305"/>
      <c r="F21" s="8"/>
      <c r="G21" s="126"/>
      <c r="H21" s="126"/>
      <c r="I21" s="148"/>
      <c r="J21" s="148"/>
      <c r="K21" s="148"/>
      <c r="L21" s="148"/>
      <c r="M21" s="148"/>
      <c r="N21" s="148"/>
      <c r="O21" s="148"/>
      <c r="P21" s="148"/>
      <c r="Q21" s="157"/>
      <c r="R21" s="156"/>
      <c r="S21" s="148"/>
      <c r="T21" s="148"/>
      <c r="U21" s="148"/>
      <c r="V21" s="148"/>
      <c r="W21" s="148"/>
      <c r="X21" s="148"/>
      <c r="Y21" s="290"/>
      <c r="Z21" s="291"/>
      <c r="AA21" s="288"/>
      <c r="AB21" s="150"/>
      <c r="AC21" s="150"/>
      <c r="AD21" s="150"/>
      <c r="AE21" s="150"/>
      <c r="AF21" s="150"/>
      <c r="AG21" s="289"/>
      <c r="AH21" s="289"/>
      <c r="AI21" s="280"/>
      <c r="AJ21" s="54"/>
      <c r="AK21" s="54"/>
      <c r="AL21" s="54"/>
      <c r="AM21" s="54"/>
      <c r="AN21" s="54"/>
      <c r="AO21" s="54"/>
      <c r="AP21" s="54"/>
      <c r="AQ21" s="287"/>
      <c r="AR21" s="150"/>
      <c r="AS21" s="150"/>
      <c r="AT21" s="54"/>
      <c r="AU21" s="54"/>
      <c r="AV21" s="54"/>
      <c r="AW21" s="54"/>
      <c r="AX21" s="54"/>
      <c r="AY21" s="123"/>
      <c r="AZ21" s="122"/>
      <c r="BA21" s="130"/>
      <c r="BB21" s="130"/>
      <c r="BC21" s="130"/>
      <c r="BD21" s="129"/>
      <c r="BE21" s="131"/>
      <c r="BL21" s="122"/>
    </row>
    <row r="22" spans="1:64" s="121" customFormat="1" ht="23.4" customHeight="1" x14ac:dyDescent="0.2">
      <c r="A22" s="306"/>
      <c r="B22" s="321"/>
      <c r="C22" s="322"/>
      <c r="D22" s="307" t="s">
        <v>352</v>
      </c>
      <c r="E22" s="307" t="s">
        <v>187</v>
      </c>
      <c r="G22" s="132"/>
      <c r="H22" s="132"/>
      <c r="I22" s="148"/>
      <c r="J22" s="148"/>
      <c r="K22" s="148"/>
      <c r="L22" s="148"/>
      <c r="M22" s="148"/>
      <c r="N22" s="148"/>
      <c r="O22" s="148"/>
      <c r="P22" s="148"/>
      <c r="Q22" s="157"/>
      <c r="R22" s="156"/>
      <c r="S22" s="148"/>
      <c r="T22" s="158"/>
      <c r="U22" s="158"/>
      <c r="V22" s="158"/>
      <c r="W22" s="158"/>
      <c r="X22" s="158"/>
      <c r="Y22" s="292"/>
      <c r="Z22" s="291"/>
      <c r="AA22" s="288"/>
      <c r="AB22" s="150"/>
      <c r="AC22" s="150"/>
      <c r="AD22" s="150"/>
      <c r="AE22" s="150"/>
      <c r="AF22" s="150"/>
      <c r="AG22" s="292"/>
      <c r="AH22" s="292"/>
      <c r="AI22" s="297"/>
      <c r="AJ22" s="297"/>
      <c r="AK22" s="297"/>
      <c r="AL22" s="297"/>
      <c r="AM22" s="297"/>
      <c r="AN22" s="297"/>
      <c r="AO22" s="297"/>
      <c r="AP22" s="54"/>
      <c r="AQ22" s="297"/>
      <c r="AR22" s="298"/>
      <c r="AS22" s="298"/>
      <c r="AT22" s="298"/>
      <c r="AU22" s="298"/>
      <c r="AV22" s="298"/>
      <c r="AW22" s="298"/>
      <c r="AX22" s="298"/>
      <c r="AY22" s="138"/>
      <c r="AZ22" s="138"/>
      <c r="BA22" s="138"/>
      <c r="BB22" s="138"/>
      <c r="BC22" s="138"/>
      <c r="BD22" s="138"/>
      <c r="BE22" s="138"/>
      <c r="BF22" s="138"/>
      <c r="BG22" s="138"/>
      <c r="BH22" s="138"/>
      <c r="BI22" s="138"/>
      <c r="BJ22" s="138"/>
    </row>
    <row r="23" spans="1:64" s="121" customFormat="1" ht="23.4" customHeight="1" x14ac:dyDescent="0.2">
      <c r="A23" s="306"/>
      <c r="B23" s="334" t="s">
        <v>191</v>
      </c>
      <c r="C23" s="335">
        <v>800</v>
      </c>
      <c r="D23" s="170">
        <f>参加選手登録!CI1</f>
        <v>0</v>
      </c>
      <c r="E23" s="170">
        <f>D23*700</f>
        <v>0</v>
      </c>
      <c r="G23" s="132"/>
      <c r="H23" s="132"/>
      <c r="I23" s="148"/>
      <c r="J23" s="148"/>
      <c r="K23" s="148"/>
      <c r="L23" s="148"/>
      <c r="M23" s="148"/>
      <c r="N23" s="148"/>
      <c r="O23" s="148"/>
      <c r="P23" s="148"/>
      <c r="Q23" s="157"/>
      <c r="R23" s="156"/>
      <c r="S23" s="148"/>
      <c r="T23" s="158"/>
      <c r="U23" s="158"/>
      <c r="V23" s="158"/>
      <c r="W23" s="158"/>
      <c r="X23" s="158"/>
      <c r="Y23" s="292"/>
      <c r="Z23" s="291"/>
      <c r="AA23" s="288"/>
      <c r="AB23" s="150"/>
      <c r="AC23" s="150"/>
      <c r="AD23" s="150"/>
      <c r="AE23" s="150"/>
      <c r="AF23" s="150"/>
      <c r="AG23" s="292"/>
      <c r="AH23" s="292"/>
      <c r="AI23" s="297"/>
      <c r="AJ23" s="297"/>
      <c r="AK23" s="297"/>
      <c r="AL23" s="297"/>
      <c r="AM23" s="297"/>
      <c r="AN23" s="297"/>
      <c r="AO23" s="297"/>
      <c r="AP23" s="54"/>
      <c r="AQ23" s="297"/>
      <c r="AR23" s="298"/>
      <c r="AS23" s="298"/>
      <c r="AT23" s="298"/>
      <c r="AU23" s="298"/>
      <c r="AV23" s="298"/>
      <c r="AW23" s="298"/>
      <c r="AX23" s="298"/>
      <c r="AY23" s="138"/>
      <c r="AZ23" s="138"/>
      <c r="BA23" s="138"/>
      <c r="BB23" s="138"/>
      <c r="BC23" s="138"/>
      <c r="BD23" s="138"/>
      <c r="BE23" s="138"/>
      <c r="BF23" s="138"/>
      <c r="BG23" s="138"/>
      <c r="BH23" s="138"/>
      <c r="BI23" s="138"/>
      <c r="BJ23" s="138"/>
    </row>
    <row r="24" spans="1:64" s="121" customFormat="1" ht="6.6" customHeight="1" thickBot="1" x14ac:dyDescent="0.25">
      <c r="A24" s="306"/>
      <c r="B24" s="310"/>
      <c r="C24" s="310"/>
      <c r="D24" s="304"/>
      <c r="E24" s="304"/>
      <c r="G24" s="132"/>
      <c r="H24" s="132"/>
      <c r="I24" s="148"/>
      <c r="J24" s="148"/>
      <c r="K24" s="148"/>
      <c r="L24" s="148"/>
      <c r="M24" s="148"/>
      <c r="N24" s="148"/>
      <c r="O24" s="148"/>
      <c r="P24" s="148"/>
      <c r="Q24" s="157"/>
      <c r="R24" s="156"/>
      <c r="S24" s="148"/>
      <c r="T24" s="158"/>
      <c r="U24" s="158"/>
      <c r="V24" s="158"/>
      <c r="W24" s="158"/>
      <c r="X24" s="158"/>
      <c r="Y24" s="292"/>
      <c r="Z24" s="291"/>
      <c r="AA24" s="288"/>
      <c r="AB24" s="150"/>
      <c r="AC24" s="150"/>
      <c r="AD24" s="150"/>
      <c r="AE24" s="150"/>
      <c r="AF24" s="150"/>
      <c r="AG24" s="292"/>
      <c r="AH24" s="292"/>
      <c r="AI24" s="297"/>
      <c r="AJ24" s="297"/>
      <c r="AK24" s="297"/>
      <c r="AL24" s="297"/>
      <c r="AM24" s="297"/>
      <c r="AN24" s="297"/>
      <c r="AO24" s="297"/>
      <c r="AP24" s="54"/>
      <c r="AQ24" s="297"/>
      <c r="AR24" s="298"/>
      <c r="AS24" s="298"/>
      <c r="AT24" s="298"/>
      <c r="AU24" s="298"/>
      <c r="AV24" s="298"/>
      <c r="AW24" s="298"/>
      <c r="AX24" s="298"/>
      <c r="AY24" s="138"/>
      <c r="AZ24" s="138"/>
      <c r="BA24" s="138"/>
      <c r="BB24" s="138"/>
      <c r="BC24" s="138"/>
      <c r="BD24" s="138"/>
      <c r="BE24" s="138"/>
      <c r="BF24" s="138"/>
      <c r="BG24" s="138"/>
      <c r="BH24" s="138"/>
      <c r="BI24" s="138"/>
      <c r="BJ24" s="138"/>
    </row>
    <row r="25" spans="1:64" s="121" customFormat="1" ht="23.4" customHeight="1" thickTop="1" thickBot="1" x14ac:dyDescent="0.25">
      <c r="A25" s="306"/>
      <c r="B25" s="310"/>
      <c r="C25" s="310"/>
      <c r="D25" s="311" t="s">
        <v>361</v>
      </c>
      <c r="E25" s="174">
        <f ca="1">SUM(E19:E23)</f>
        <v>0</v>
      </c>
      <c r="G25" s="132"/>
      <c r="H25" s="132"/>
      <c r="I25" s="148"/>
      <c r="J25" s="148"/>
      <c r="K25" s="148"/>
      <c r="L25" s="148"/>
      <c r="M25" s="148"/>
      <c r="N25" s="148"/>
      <c r="O25" s="148"/>
      <c r="P25" s="148"/>
      <c r="Q25" s="157"/>
      <c r="R25" s="156"/>
      <c r="S25" s="148"/>
      <c r="T25" s="158"/>
      <c r="U25" s="158"/>
      <c r="V25" s="158"/>
      <c r="W25" s="158"/>
      <c r="X25" s="158"/>
      <c r="Y25" s="292"/>
      <c r="Z25" s="291"/>
      <c r="AA25" s="288"/>
      <c r="AB25" s="150"/>
      <c r="AC25" s="150"/>
      <c r="AD25" s="150"/>
      <c r="AE25" s="150"/>
      <c r="AF25" s="150"/>
      <c r="AG25" s="292"/>
      <c r="AH25" s="292"/>
      <c r="AI25" s="297"/>
      <c r="AJ25" s="297"/>
      <c r="AK25" s="297"/>
      <c r="AL25" s="297"/>
      <c r="AM25" s="297"/>
      <c r="AN25" s="297"/>
      <c r="AO25" s="297"/>
      <c r="AP25" s="54"/>
      <c r="AQ25" s="297"/>
      <c r="AR25" s="298"/>
      <c r="AS25" s="298"/>
      <c r="AT25" s="298"/>
      <c r="AU25" s="298"/>
      <c r="AV25" s="298"/>
      <c r="AW25" s="298"/>
      <c r="AX25" s="298"/>
      <c r="AY25" s="138"/>
      <c r="AZ25" s="138"/>
      <c r="BA25" s="138"/>
      <c r="BB25" s="138"/>
      <c r="BC25" s="138"/>
      <c r="BD25" s="138"/>
      <c r="BE25" s="138"/>
      <c r="BF25" s="138"/>
      <c r="BG25" s="138"/>
      <c r="BH25" s="138"/>
      <c r="BI25" s="138"/>
      <c r="BJ25" s="138"/>
    </row>
    <row r="26" spans="1:64" s="121" customFormat="1" ht="23.4" customHeight="1" thickTop="1" x14ac:dyDescent="0.2">
      <c r="A26" s="141"/>
      <c r="D26" s="173"/>
      <c r="E26" s="304"/>
      <c r="F26" s="8"/>
      <c r="G26" s="126"/>
      <c r="H26" s="126"/>
      <c r="I26" s="148"/>
      <c r="J26" s="148"/>
      <c r="K26" s="148"/>
      <c r="L26" s="148"/>
      <c r="M26" s="148"/>
      <c r="N26" s="148"/>
      <c r="O26" s="148"/>
      <c r="P26" s="148"/>
      <c r="Q26" s="157"/>
      <c r="R26" s="156"/>
      <c r="S26" s="148"/>
      <c r="T26" s="148"/>
      <c r="U26" s="148"/>
      <c r="V26" s="148"/>
      <c r="W26" s="148"/>
      <c r="X26" s="148"/>
      <c r="Y26" s="290"/>
      <c r="Z26" s="291"/>
      <c r="AA26" s="288"/>
      <c r="AB26" s="150"/>
      <c r="AC26" s="150"/>
      <c r="AD26" s="150"/>
      <c r="AE26" s="150"/>
      <c r="AF26" s="150"/>
      <c r="AG26" s="289"/>
      <c r="AH26" s="289"/>
      <c r="AI26" s="280"/>
      <c r="AJ26" s="54"/>
      <c r="AK26" s="54"/>
      <c r="AL26" s="54"/>
      <c r="AM26" s="54"/>
      <c r="AN26" s="54"/>
      <c r="AO26" s="54"/>
      <c r="AP26" s="54"/>
      <c r="AQ26" s="287"/>
      <c r="AR26" s="150"/>
      <c r="AS26" s="150"/>
      <c r="AT26" s="54"/>
      <c r="AU26" s="54"/>
      <c r="AV26" s="54"/>
      <c r="AW26" s="54"/>
      <c r="AX26" s="54"/>
      <c r="AY26" s="123"/>
      <c r="AZ26" s="122"/>
      <c r="BA26" s="130"/>
      <c r="BB26" s="130"/>
      <c r="BC26" s="130"/>
      <c r="BD26" s="129"/>
      <c r="BE26" s="131"/>
      <c r="BL26" s="122"/>
    </row>
    <row r="27" spans="1:64" s="121" customFormat="1" ht="23.4" customHeight="1" x14ac:dyDescent="0.2">
      <c r="A27" s="8" t="s">
        <v>176</v>
      </c>
      <c r="B27" s="8"/>
      <c r="C27" s="8"/>
      <c r="D27" s="8"/>
      <c r="E27" s="8"/>
      <c r="F27" s="8"/>
      <c r="G27" s="126"/>
      <c r="H27" s="126"/>
      <c r="I27" s="148"/>
      <c r="J27" s="148"/>
      <c r="K27" s="148"/>
      <c r="L27" s="148"/>
      <c r="M27" s="148"/>
      <c r="N27" s="148"/>
      <c r="O27" s="148"/>
      <c r="P27" s="148"/>
      <c r="Q27" s="157"/>
      <c r="R27" s="156"/>
      <c r="S27" s="148"/>
      <c r="T27" s="148"/>
      <c r="U27" s="148"/>
      <c r="V27" s="148"/>
      <c r="W27" s="148"/>
      <c r="X27" s="148"/>
      <c r="Y27" s="290"/>
      <c r="Z27" s="291"/>
      <c r="AA27" s="288"/>
      <c r="AB27" s="150"/>
      <c r="AC27" s="150"/>
      <c r="AD27" s="150"/>
      <c r="AE27" s="150"/>
      <c r="AF27" s="150"/>
      <c r="AG27" s="289"/>
      <c r="AH27" s="289"/>
      <c r="AI27" s="280"/>
      <c r="AJ27" s="54"/>
      <c r="AK27" s="54"/>
      <c r="AL27" s="54"/>
      <c r="AM27" s="54"/>
      <c r="AN27" s="54"/>
      <c r="AO27" s="54"/>
      <c r="AP27" s="54"/>
      <c r="AQ27" s="287"/>
      <c r="AR27" s="150"/>
      <c r="AS27" s="150"/>
      <c r="AT27" s="54"/>
      <c r="AU27" s="54"/>
      <c r="AV27" s="54"/>
      <c r="AW27" s="54"/>
      <c r="AX27" s="54"/>
      <c r="AY27" s="123"/>
      <c r="AZ27" s="122"/>
      <c r="BA27" s="130"/>
      <c r="BB27" s="130"/>
      <c r="BC27" s="130"/>
      <c r="BD27" s="129"/>
      <c r="BE27" s="131"/>
      <c r="BL27" s="122"/>
    </row>
    <row r="28" spans="1:64" s="121" customFormat="1" ht="23.4" customHeight="1" x14ac:dyDescent="0.2">
      <c r="A28" s="167"/>
      <c r="B28" s="336" t="s">
        <v>177</v>
      </c>
      <c r="C28" s="336" t="s">
        <v>353</v>
      </c>
      <c r="D28" s="337" t="s">
        <v>492</v>
      </c>
      <c r="E28" s="338" t="s">
        <v>493</v>
      </c>
      <c r="G28" s="132"/>
      <c r="H28" s="132"/>
      <c r="I28" s="49" t="s">
        <v>180</v>
      </c>
      <c r="J28" s="49" t="s">
        <v>181</v>
      </c>
      <c r="K28" s="49" t="s">
        <v>182</v>
      </c>
      <c r="L28" s="49" t="s">
        <v>183</v>
      </c>
      <c r="M28" s="148"/>
      <c r="N28" s="148"/>
      <c r="O28" s="148"/>
      <c r="P28" s="148"/>
      <c r="Q28" s="157"/>
      <c r="R28" s="156"/>
      <c r="S28" s="148"/>
      <c r="T28" s="148"/>
      <c r="U28" s="148"/>
      <c r="V28" s="148"/>
      <c r="W28" s="148"/>
      <c r="X28" s="148"/>
      <c r="Y28" s="292"/>
      <c r="Z28" s="293"/>
      <c r="AA28" s="288"/>
      <c r="AB28" s="150"/>
      <c r="AC28" s="150"/>
      <c r="AD28" s="150"/>
      <c r="AE28" s="150"/>
      <c r="AF28" s="150"/>
      <c r="AG28" s="294"/>
      <c r="AH28" s="294"/>
      <c r="AI28" s="295"/>
      <c r="AJ28" s="295"/>
      <c r="AK28" s="295"/>
      <c r="AL28" s="295"/>
      <c r="AM28" s="295"/>
      <c r="AN28" s="295"/>
      <c r="AO28" s="295"/>
      <c r="AP28" s="54"/>
      <c r="AQ28" s="296"/>
      <c r="AR28" s="295"/>
      <c r="AS28" s="295"/>
      <c r="AT28" s="54"/>
      <c r="AU28" s="54"/>
      <c r="AV28" s="54"/>
      <c r="AW28" s="54"/>
      <c r="AX28" s="54"/>
      <c r="AY28" s="123"/>
      <c r="AZ28" s="133"/>
      <c r="BA28" s="133"/>
      <c r="BB28" s="133"/>
      <c r="BC28" s="133"/>
      <c r="BD28" s="134"/>
      <c r="BE28" s="131"/>
    </row>
    <row r="29" spans="1:64" s="121" customFormat="1" ht="23.4" customHeight="1" x14ac:dyDescent="0.2">
      <c r="A29" s="168" t="s">
        <v>130</v>
      </c>
      <c r="B29" s="136"/>
      <c r="C29" s="137"/>
      <c r="D29" s="136"/>
      <c r="E29" s="136"/>
      <c r="G29" s="132"/>
      <c r="H29" s="132"/>
      <c r="I29" s="148"/>
      <c r="J29" s="148"/>
      <c r="K29" s="148"/>
      <c r="L29" s="148"/>
      <c r="M29" s="148"/>
      <c r="N29" s="148"/>
      <c r="O29" s="148"/>
      <c r="P29" s="148"/>
      <c r="Q29" s="157"/>
      <c r="R29" s="156"/>
      <c r="S29" s="148"/>
      <c r="T29" s="158"/>
      <c r="U29" s="158"/>
      <c r="V29" s="158"/>
      <c r="W29" s="158"/>
      <c r="X29" s="158"/>
      <c r="Y29" s="292"/>
      <c r="Z29" s="293"/>
      <c r="AA29" s="288"/>
      <c r="AB29" s="150"/>
      <c r="AC29" s="150"/>
      <c r="AD29" s="150"/>
      <c r="AE29" s="150"/>
      <c r="AF29" s="150"/>
      <c r="AG29" s="292"/>
      <c r="AH29" s="292"/>
      <c r="AI29" s="54"/>
      <c r="AJ29" s="54"/>
      <c r="AK29" s="54"/>
      <c r="AL29" s="54"/>
      <c r="AM29" s="54"/>
      <c r="AN29" s="54"/>
      <c r="AO29" s="54"/>
      <c r="AP29" s="54"/>
      <c r="AQ29" s="54"/>
      <c r="AR29" s="150"/>
      <c r="AS29" s="150"/>
      <c r="AT29" s="150"/>
      <c r="AU29" s="150"/>
      <c r="AV29" s="150"/>
      <c r="AW29" s="150"/>
      <c r="AX29" s="150"/>
      <c r="BE29" s="131"/>
      <c r="BF29" s="122"/>
      <c r="BG29" s="122"/>
      <c r="BH29" s="122"/>
      <c r="BI29" s="122"/>
      <c r="BJ29" s="122"/>
    </row>
    <row r="30" spans="1:64" s="121" customFormat="1" ht="23.4" customHeight="1" x14ac:dyDescent="0.2">
      <c r="A30" s="168" t="s">
        <v>131</v>
      </c>
      <c r="B30" s="136"/>
      <c r="C30" s="137"/>
      <c r="D30" s="136"/>
      <c r="E30" s="136"/>
      <c r="G30" s="132"/>
      <c r="H30" s="132"/>
      <c r="I30" s="148"/>
      <c r="J30" s="148"/>
      <c r="K30" s="148"/>
      <c r="L30" s="148"/>
      <c r="M30" s="148"/>
      <c r="N30" s="148"/>
      <c r="O30" s="148"/>
      <c r="P30" s="148"/>
      <c r="Q30" s="157"/>
      <c r="R30" s="156"/>
      <c r="S30" s="148"/>
      <c r="T30" s="158"/>
      <c r="U30" s="158"/>
      <c r="V30" s="158"/>
      <c r="W30" s="158"/>
      <c r="X30" s="158"/>
      <c r="Y30" s="292"/>
      <c r="Z30" s="291"/>
      <c r="AA30" s="288"/>
      <c r="AB30" s="150"/>
      <c r="AC30" s="150"/>
      <c r="AD30" s="150"/>
      <c r="AE30" s="150"/>
      <c r="AF30" s="150"/>
      <c r="AG30" s="292"/>
      <c r="AH30" s="292"/>
      <c r="AI30" s="297"/>
      <c r="AJ30" s="297"/>
      <c r="AK30" s="297"/>
      <c r="AL30" s="297"/>
      <c r="AM30" s="297"/>
      <c r="AN30" s="297"/>
      <c r="AO30" s="297"/>
      <c r="AP30" s="54"/>
      <c r="AQ30" s="297"/>
      <c r="AR30" s="298"/>
      <c r="AS30" s="298"/>
      <c r="AT30" s="298"/>
      <c r="AU30" s="298"/>
      <c r="AV30" s="298"/>
      <c r="AW30" s="298"/>
      <c r="AX30" s="298"/>
      <c r="AY30" s="138"/>
      <c r="AZ30" s="138"/>
      <c r="BA30" s="138"/>
      <c r="BB30" s="138"/>
      <c r="BC30" s="138"/>
      <c r="BD30" s="138"/>
      <c r="BE30" s="138"/>
      <c r="BF30" s="138"/>
      <c r="BG30" s="138"/>
      <c r="BH30" s="138"/>
      <c r="BI30" s="138"/>
      <c r="BJ30" s="138"/>
    </row>
    <row r="31" spans="1:64" s="121" customFormat="1" ht="23.4" customHeight="1" x14ac:dyDescent="0.2">
      <c r="A31" s="168" t="s">
        <v>132</v>
      </c>
      <c r="B31" s="136"/>
      <c r="C31" s="137"/>
      <c r="D31" s="136"/>
      <c r="E31" s="136"/>
      <c r="G31" s="132"/>
      <c r="H31" s="132"/>
      <c r="I31" s="148"/>
      <c r="J31" s="148"/>
      <c r="K31" s="148"/>
      <c r="L31" s="148"/>
      <c r="M31" s="148"/>
      <c r="N31" s="148"/>
      <c r="O31" s="148"/>
      <c r="P31" s="148"/>
      <c r="Q31" s="157"/>
      <c r="R31" s="156"/>
      <c r="S31" s="148"/>
      <c r="T31" s="158"/>
      <c r="U31" s="158"/>
      <c r="V31" s="158"/>
      <c r="W31" s="158"/>
      <c r="X31" s="158"/>
      <c r="Y31" s="292"/>
      <c r="Z31" s="291"/>
      <c r="AA31" s="288"/>
      <c r="AB31" s="150"/>
      <c r="AC31" s="150"/>
      <c r="AD31" s="150"/>
      <c r="AE31" s="150"/>
      <c r="AF31" s="150"/>
      <c r="AG31" s="292"/>
      <c r="AH31" s="292"/>
      <c r="AI31" s="297"/>
      <c r="AJ31" s="297"/>
      <c r="AK31" s="297"/>
      <c r="AL31" s="297"/>
      <c r="AM31" s="297"/>
      <c r="AN31" s="297"/>
      <c r="AO31" s="297"/>
      <c r="AP31" s="54"/>
      <c r="AQ31" s="297"/>
      <c r="AR31" s="298"/>
      <c r="AS31" s="298"/>
      <c r="AT31" s="298"/>
      <c r="AU31" s="298"/>
      <c r="AV31" s="298"/>
      <c r="AW31" s="298"/>
      <c r="AX31" s="298"/>
      <c r="AY31" s="138"/>
      <c r="AZ31" s="138"/>
      <c r="BA31" s="138"/>
      <c r="BB31" s="138"/>
      <c r="BC31" s="138"/>
      <c r="BD31" s="138"/>
      <c r="BE31" s="138"/>
      <c r="BF31" s="138"/>
      <c r="BG31" s="138"/>
      <c r="BH31" s="138"/>
      <c r="BI31" s="138"/>
      <c r="BJ31" s="138"/>
    </row>
    <row r="32" spans="1:64" s="121" customFormat="1" ht="23.4" customHeight="1" x14ac:dyDescent="0.2">
      <c r="B32" s="8"/>
      <c r="C32" s="8"/>
      <c r="D32" s="8"/>
      <c r="E32" s="8"/>
      <c r="F32" s="8"/>
      <c r="G32" s="126"/>
      <c r="H32" s="126"/>
      <c r="I32" s="148"/>
      <c r="J32" s="148"/>
      <c r="K32" s="148"/>
      <c r="L32" s="148"/>
      <c r="M32" s="148"/>
      <c r="N32" s="148"/>
      <c r="O32" s="148"/>
      <c r="P32" s="148"/>
      <c r="Q32" s="157"/>
      <c r="R32" s="156"/>
      <c r="S32" s="148"/>
      <c r="T32" s="158"/>
      <c r="U32" s="158"/>
      <c r="V32" s="150"/>
      <c r="W32" s="150"/>
      <c r="X32" s="150"/>
      <c r="Y32" s="150"/>
      <c r="Z32" s="150"/>
      <c r="AA32" s="288"/>
      <c r="AB32" s="292"/>
      <c r="AC32" s="157"/>
      <c r="AD32" s="157"/>
      <c r="AE32" s="157"/>
      <c r="AF32" s="157"/>
      <c r="AG32" s="292"/>
      <c r="AH32" s="292"/>
      <c r="AI32" s="297"/>
      <c r="AJ32" s="297"/>
      <c r="AK32" s="297"/>
      <c r="AL32" s="297"/>
      <c r="AM32" s="297"/>
      <c r="AN32" s="297"/>
      <c r="AO32" s="297"/>
      <c r="AP32" s="54"/>
      <c r="AQ32" s="297"/>
      <c r="AR32" s="298"/>
      <c r="AS32" s="298"/>
      <c r="AT32" s="298"/>
      <c r="AU32" s="298"/>
      <c r="AV32" s="298"/>
      <c r="AW32" s="298"/>
      <c r="AX32" s="298"/>
      <c r="AY32" s="138"/>
      <c r="AZ32" s="138"/>
      <c r="BA32" s="138"/>
      <c r="BB32" s="138"/>
      <c r="BC32" s="138"/>
      <c r="BD32" s="138"/>
      <c r="BE32" s="138"/>
      <c r="BF32" s="138"/>
      <c r="BG32" s="138"/>
      <c r="BH32" s="138"/>
      <c r="BI32" s="138"/>
      <c r="BJ32" s="138"/>
    </row>
    <row r="33" spans="1:62" s="121" customFormat="1" ht="23.4" customHeight="1" x14ac:dyDescent="0.2">
      <c r="A33" s="139" t="s">
        <v>184</v>
      </c>
      <c r="B33" s="171"/>
      <c r="C33" s="8" t="s">
        <v>185</v>
      </c>
      <c r="D33" s="8"/>
      <c r="E33" s="8"/>
      <c r="F33" s="8"/>
      <c r="G33" s="126"/>
      <c r="H33" s="126"/>
      <c r="I33" s="148"/>
      <c r="J33" s="148"/>
      <c r="K33" s="148"/>
      <c r="L33" s="148"/>
      <c r="M33" s="148"/>
      <c r="N33" s="148"/>
      <c r="O33" s="148"/>
      <c r="P33" s="148"/>
      <c r="Q33" s="157"/>
      <c r="R33" s="156"/>
      <c r="S33" s="148"/>
      <c r="T33" s="158"/>
      <c r="U33" s="158"/>
      <c r="V33" s="150"/>
      <c r="W33" s="150"/>
      <c r="X33" s="150"/>
      <c r="Y33" s="150"/>
      <c r="Z33" s="150"/>
      <c r="AA33" s="288"/>
      <c r="AB33" s="292"/>
      <c r="AC33" s="157"/>
      <c r="AD33" s="157"/>
      <c r="AE33" s="157"/>
      <c r="AF33" s="157"/>
      <c r="AG33" s="292"/>
      <c r="AH33" s="292"/>
      <c r="AI33" s="297"/>
      <c r="AJ33" s="297"/>
      <c r="AK33" s="297"/>
      <c r="AL33" s="297"/>
      <c r="AM33" s="297"/>
      <c r="AN33" s="297"/>
      <c r="AO33" s="297"/>
      <c r="AP33" s="54"/>
      <c r="AQ33" s="297"/>
      <c r="AR33" s="298"/>
      <c r="AS33" s="298"/>
      <c r="AT33" s="298"/>
      <c r="AU33" s="298"/>
      <c r="AV33" s="298"/>
      <c r="AW33" s="298"/>
      <c r="AX33" s="298"/>
      <c r="AY33" s="138"/>
      <c r="AZ33" s="138"/>
      <c r="BA33" s="138"/>
      <c r="BB33" s="138"/>
      <c r="BC33" s="138"/>
      <c r="BD33" s="138"/>
      <c r="BE33" s="138"/>
      <c r="BF33" s="138"/>
      <c r="BG33" s="138"/>
      <c r="BH33" s="138"/>
      <c r="BI33" s="138"/>
      <c r="BJ33" s="138"/>
    </row>
    <row r="34" spans="1:62" s="121" customFormat="1" ht="23.4" customHeight="1" x14ac:dyDescent="0.2">
      <c r="A34" s="29"/>
      <c r="B34" s="318" t="s">
        <v>456</v>
      </c>
      <c r="C34" s="318"/>
      <c r="G34" s="140"/>
      <c r="H34" s="140"/>
      <c r="I34" s="150"/>
      <c r="J34" s="148"/>
      <c r="K34" s="148"/>
      <c r="L34" s="148"/>
      <c r="M34" s="148"/>
      <c r="N34" s="148"/>
      <c r="O34" s="148"/>
      <c r="P34" s="148"/>
      <c r="Q34" s="148"/>
      <c r="R34" s="156"/>
      <c r="S34" s="148"/>
      <c r="T34" s="148"/>
      <c r="U34" s="148"/>
      <c r="V34" s="150"/>
      <c r="W34" s="150"/>
      <c r="X34" s="150"/>
      <c r="Y34" s="150"/>
      <c r="Z34" s="150"/>
      <c r="AA34" s="291"/>
      <c r="AB34" s="299"/>
      <c r="AC34" s="300"/>
      <c r="AD34" s="292"/>
      <c r="AE34" s="292"/>
      <c r="AF34" s="292"/>
      <c r="AG34" s="292"/>
      <c r="AH34" s="292"/>
      <c r="AI34" s="297"/>
      <c r="AJ34" s="297"/>
      <c r="AK34" s="297"/>
      <c r="AL34" s="297"/>
      <c r="AM34" s="297"/>
      <c r="AN34" s="297"/>
      <c r="AO34" s="297"/>
      <c r="AP34" s="54"/>
      <c r="AQ34" s="297"/>
      <c r="AR34" s="298"/>
      <c r="AS34" s="298"/>
      <c r="AT34" s="298"/>
      <c r="AU34" s="298"/>
      <c r="AV34" s="298"/>
      <c r="AW34" s="298"/>
      <c r="AX34" s="298"/>
      <c r="AY34" s="138"/>
      <c r="AZ34" s="138"/>
      <c r="BA34" s="138"/>
      <c r="BB34" s="138"/>
      <c r="BC34" s="138"/>
      <c r="BD34" s="138"/>
      <c r="BE34" s="138"/>
      <c r="BF34" s="138"/>
      <c r="BG34" s="138"/>
      <c r="BH34" s="138"/>
      <c r="BI34" s="138"/>
      <c r="BJ34" s="138"/>
    </row>
    <row r="35" spans="1:62" s="121" customFormat="1" ht="23.4" customHeight="1" x14ac:dyDescent="0.2">
      <c r="A35" s="139" t="s">
        <v>236</v>
      </c>
      <c r="B35" s="8"/>
      <c r="C35" s="8"/>
      <c r="G35" s="140"/>
      <c r="H35" s="140"/>
      <c r="I35" s="150"/>
      <c r="J35" s="148"/>
      <c r="K35" s="148"/>
      <c r="L35" s="148"/>
      <c r="M35" s="148"/>
      <c r="N35" s="148"/>
      <c r="O35" s="148"/>
      <c r="P35" s="148"/>
      <c r="Q35" s="148"/>
      <c r="R35" s="156"/>
      <c r="S35" s="148"/>
      <c r="T35" s="148"/>
      <c r="U35" s="148"/>
      <c r="V35" s="150"/>
      <c r="W35" s="150"/>
      <c r="X35" s="150"/>
      <c r="Y35" s="150"/>
      <c r="Z35" s="150"/>
      <c r="AA35" s="291"/>
      <c r="AB35" s="299"/>
      <c r="AC35" s="300"/>
      <c r="AD35" s="292"/>
      <c r="AE35" s="292"/>
      <c r="AF35" s="292"/>
      <c r="AG35" s="292"/>
      <c r="AH35" s="292"/>
      <c r="AI35" s="297"/>
      <c r="AJ35" s="297"/>
      <c r="AK35" s="297"/>
      <c r="AL35" s="297"/>
      <c r="AM35" s="297"/>
      <c r="AN35" s="297"/>
      <c r="AO35" s="297"/>
      <c r="AP35" s="54"/>
      <c r="AQ35" s="297"/>
      <c r="AR35" s="298"/>
      <c r="AS35" s="298"/>
      <c r="AT35" s="298"/>
      <c r="AU35" s="298"/>
      <c r="AV35" s="298"/>
      <c r="AW35" s="298"/>
      <c r="AX35" s="298"/>
      <c r="AY35" s="138"/>
      <c r="AZ35" s="138"/>
      <c r="BA35" s="138"/>
      <c r="BB35" s="138"/>
      <c r="BC35" s="138"/>
      <c r="BD35" s="138"/>
      <c r="BE35" s="138"/>
      <c r="BF35" s="138"/>
      <c r="BG35" s="138"/>
      <c r="BH35" s="138"/>
      <c r="BI35" s="138"/>
      <c r="BJ35" s="138"/>
    </row>
    <row r="36" spans="1:62" s="121" customFormat="1" ht="23.4" customHeight="1" x14ac:dyDescent="0.2">
      <c r="A36" s="29"/>
      <c r="B36" s="8"/>
      <c r="C36" s="8"/>
      <c r="G36" s="140"/>
      <c r="H36" s="140"/>
      <c r="I36" s="150"/>
      <c r="J36" s="148"/>
      <c r="K36" s="148"/>
      <c r="L36" s="148"/>
      <c r="M36" s="148"/>
      <c r="N36" s="148"/>
      <c r="O36" s="148"/>
      <c r="P36" s="148"/>
      <c r="Q36" s="148"/>
      <c r="R36" s="156"/>
      <c r="S36" s="148"/>
      <c r="T36" s="148"/>
      <c r="U36" s="148"/>
      <c r="V36" s="150"/>
      <c r="W36" s="150"/>
      <c r="X36" s="150"/>
      <c r="Y36" s="150"/>
      <c r="Z36" s="150"/>
      <c r="AA36" s="291"/>
      <c r="AB36" s="299"/>
      <c r="AC36" s="300"/>
      <c r="AD36" s="292"/>
      <c r="AE36" s="292"/>
      <c r="AF36" s="292"/>
      <c r="AG36" s="292"/>
      <c r="AH36" s="292"/>
      <c r="AI36" s="297"/>
      <c r="AJ36" s="297"/>
      <c r="AK36" s="297"/>
      <c r="AL36" s="297"/>
      <c r="AM36" s="297"/>
      <c r="AN36" s="297"/>
      <c r="AO36" s="297"/>
      <c r="AP36" s="54"/>
      <c r="AQ36" s="297"/>
      <c r="AR36" s="298"/>
      <c r="AS36" s="298"/>
      <c r="AT36" s="298"/>
      <c r="AU36" s="298"/>
      <c r="AV36" s="298"/>
      <c r="AW36" s="298"/>
      <c r="AX36" s="298"/>
      <c r="AY36" s="138"/>
      <c r="AZ36" s="138"/>
      <c r="BA36" s="138"/>
      <c r="BB36" s="138"/>
      <c r="BC36" s="138"/>
      <c r="BD36" s="138"/>
      <c r="BE36" s="138"/>
      <c r="BF36" s="138"/>
      <c r="BG36" s="138"/>
      <c r="BH36" s="138"/>
      <c r="BI36" s="138"/>
      <c r="BJ36" s="138"/>
    </row>
    <row r="37" spans="1:62" ht="13.2" customHeight="1" x14ac:dyDescent="0.15">
      <c r="A37" s="143"/>
      <c r="B37" s="115"/>
      <c r="C37" s="115"/>
      <c r="D37" s="126"/>
      <c r="E37" s="115"/>
      <c r="F37" s="115"/>
      <c r="G37" s="115"/>
      <c r="H37" s="115"/>
      <c r="I37" s="146"/>
      <c r="J37" s="146"/>
      <c r="K37" s="146"/>
      <c r="L37" s="146"/>
      <c r="M37" s="50"/>
      <c r="N37" s="50"/>
      <c r="O37" s="50"/>
      <c r="P37" s="50"/>
      <c r="Q37" s="146"/>
      <c r="R37" s="146"/>
      <c r="S37" s="146"/>
      <c r="T37" s="146"/>
    </row>
    <row r="38" spans="1:62" ht="11.4" customHeight="1" x14ac:dyDescent="0.15">
      <c r="A38" s="143"/>
      <c r="B38" s="115"/>
      <c r="C38" s="115"/>
      <c r="D38" s="126"/>
      <c r="E38" s="115"/>
      <c r="F38" s="115"/>
      <c r="G38" s="115"/>
      <c r="H38" s="115"/>
      <c r="I38" s="146"/>
      <c r="J38" s="146"/>
      <c r="K38" s="146"/>
      <c r="L38" s="146"/>
      <c r="M38" s="50"/>
      <c r="N38" s="50"/>
      <c r="O38" s="50"/>
      <c r="P38" s="50"/>
      <c r="Q38" s="146"/>
      <c r="R38" s="146"/>
      <c r="S38" s="146"/>
      <c r="T38" s="146"/>
    </row>
    <row r="39" spans="1:62" ht="23.4" customHeight="1" x14ac:dyDescent="0.15">
      <c r="A39" s="148"/>
      <c r="B39" s="148"/>
      <c r="C39" s="148"/>
      <c r="D39" s="148"/>
      <c r="E39" s="148"/>
      <c r="F39" s="159"/>
      <c r="G39" s="159"/>
      <c r="H39" s="159"/>
      <c r="I39" s="159"/>
      <c r="J39" s="159"/>
      <c r="K39" s="155"/>
      <c r="L39" s="146"/>
      <c r="M39" s="50"/>
      <c r="N39" s="50"/>
      <c r="O39" s="50"/>
      <c r="P39" s="50"/>
      <c r="Q39" s="146"/>
      <c r="R39" s="146"/>
      <c r="S39" s="146"/>
      <c r="T39" s="146"/>
    </row>
    <row r="40" spans="1:62" s="272" customFormat="1" ht="23.4" customHeight="1" x14ac:dyDescent="0.2">
      <c r="A40" s="268"/>
      <c r="B40" s="268"/>
      <c r="C40" s="268"/>
      <c r="D40" s="268"/>
      <c r="E40" s="268"/>
      <c r="F40" s="268"/>
      <c r="G40" s="268"/>
      <c r="H40" s="268"/>
      <c r="I40" s="268"/>
      <c r="J40" s="268"/>
      <c r="K40" s="269"/>
      <c r="L40" s="270"/>
      <c r="M40" s="268"/>
      <c r="N40" s="269"/>
      <c r="O40" s="269"/>
      <c r="P40" s="269"/>
      <c r="Q40" s="269"/>
      <c r="R40" s="268"/>
      <c r="S40" s="268"/>
      <c r="T40" s="268"/>
      <c r="U40" s="269"/>
      <c r="V40" s="315" t="s">
        <v>430</v>
      </c>
      <c r="W40" s="315" t="s">
        <v>431</v>
      </c>
      <c r="X40" s="269"/>
      <c r="Y40" s="269"/>
      <c r="Z40" s="269"/>
      <c r="AA40" s="269"/>
      <c r="AB40" s="271"/>
      <c r="AC40" s="271"/>
      <c r="AD40" s="269"/>
      <c r="AE40" s="269"/>
      <c r="AF40" s="269"/>
      <c r="AG40" s="269"/>
      <c r="AH40" s="269"/>
      <c r="AI40" s="269"/>
      <c r="AJ40" s="269"/>
      <c r="AK40" s="269"/>
      <c r="AL40" s="269"/>
      <c r="AM40" s="269"/>
      <c r="AN40" s="269"/>
      <c r="AO40" s="269"/>
      <c r="AP40" s="269"/>
      <c r="AQ40" s="269"/>
      <c r="AR40" s="269"/>
      <c r="AS40" s="269"/>
      <c r="AT40" s="269"/>
      <c r="AU40" s="269"/>
      <c r="AV40" s="269"/>
      <c r="AW40" s="269"/>
      <c r="AX40" s="269"/>
    </row>
    <row r="41" spans="1:62" s="50" customFormat="1" x14ac:dyDescent="0.15">
      <c r="A41" s="146"/>
      <c r="B41" s="146"/>
      <c r="C41" s="146"/>
      <c r="D41" s="146"/>
      <c r="E41" s="146"/>
      <c r="F41" s="146"/>
      <c r="G41" s="146"/>
      <c r="H41" s="146"/>
      <c r="I41" s="146"/>
      <c r="J41" s="146"/>
      <c r="L41" s="146"/>
      <c r="M41" s="146"/>
      <c r="N41" s="146"/>
      <c r="O41" s="146"/>
      <c r="P41" s="146"/>
      <c r="Q41" s="146"/>
      <c r="R41" s="146"/>
      <c r="S41" s="146"/>
      <c r="T41" s="146"/>
      <c r="U41" s="50">
        <v>1</v>
      </c>
      <c r="V41" s="50" t="s">
        <v>368</v>
      </c>
      <c r="W41" s="50" t="s">
        <v>265</v>
      </c>
      <c r="Z41" s="57"/>
      <c r="AA41" s="52"/>
      <c r="AB41" s="267"/>
      <c r="AC41" s="267"/>
      <c r="AD41" s="53"/>
      <c r="AE41" s="53"/>
      <c r="AF41" s="53"/>
      <c r="AG41" s="53"/>
      <c r="AH41" s="53"/>
      <c r="AI41" s="52"/>
      <c r="AJ41" s="52"/>
      <c r="AK41" s="52"/>
      <c r="AL41" s="52"/>
      <c r="AM41" s="52"/>
      <c r="AN41" s="52"/>
      <c r="AO41" s="52"/>
      <c r="AP41" s="52"/>
      <c r="AQ41" s="52"/>
    </row>
    <row r="42" spans="1:62" s="50" customFormat="1" x14ac:dyDescent="0.15">
      <c r="A42" s="146"/>
      <c r="B42" s="146"/>
      <c r="C42" s="146"/>
      <c r="D42" s="146"/>
      <c r="E42" s="146"/>
      <c r="F42" s="146"/>
      <c r="G42" s="146"/>
      <c r="H42" s="146"/>
      <c r="I42" s="146"/>
      <c r="J42" s="146"/>
      <c r="L42" s="146"/>
      <c r="M42" s="146"/>
      <c r="N42" s="146"/>
      <c r="O42" s="146"/>
      <c r="P42" s="146"/>
      <c r="Q42" s="146"/>
      <c r="R42" s="146"/>
      <c r="S42" s="146"/>
      <c r="T42" s="146"/>
      <c r="U42" s="50">
        <v>2</v>
      </c>
      <c r="V42" s="50" t="s">
        <v>371</v>
      </c>
      <c r="W42" s="50" t="s">
        <v>372</v>
      </c>
      <c r="Z42" s="57"/>
      <c r="AA42" s="52"/>
      <c r="AB42" s="267"/>
      <c r="AC42" s="267"/>
      <c r="AD42" s="53"/>
      <c r="AE42" s="53"/>
      <c r="AF42" s="53"/>
      <c r="AG42" s="53"/>
      <c r="AH42" s="53"/>
      <c r="AI42" s="52"/>
      <c r="AJ42" s="52"/>
      <c r="AK42" s="52"/>
      <c r="AL42" s="52"/>
      <c r="AM42" s="52"/>
      <c r="AN42" s="52"/>
      <c r="AO42" s="52"/>
      <c r="AP42" s="52"/>
      <c r="AQ42" s="52"/>
    </row>
    <row r="43" spans="1:62" s="50" customFormat="1" x14ac:dyDescent="0.15">
      <c r="A43" s="146"/>
      <c r="B43" s="146"/>
      <c r="C43" s="146"/>
      <c r="D43" s="146"/>
      <c r="E43" s="146"/>
      <c r="F43" s="146"/>
      <c r="G43" s="146"/>
      <c r="H43" s="146"/>
      <c r="I43" s="146"/>
      <c r="J43" s="146"/>
      <c r="L43" s="146"/>
      <c r="M43" s="146"/>
      <c r="N43" s="146"/>
      <c r="O43" s="146"/>
      <c r="P43" s="146"/>
      <c r="Q43" s="146"/>
      <c r="R43" s="146"/>
      <c r="S43" s="146"/>
      <c r="T43" s="146"/>
      <c r="U43" s="50">
        <v>3</v>
      </c>
      <c r="V43" s="50" t="s">
        <v>376</v>
      </c>
      <c r="W43" s="50" t="s">
        <v>377</v>
      </c>
      <c r="Z43" s="57"/>
      <c r="AA43" s="52"/>
      <c r="AB43" s="267"/>
      <c r="AC43" s="267"/>
      <c r="AD43" s="53"/>
      <c r="AE43" s="53"/>
      <c r="AF43" s="53"/>
      <c r="AG43" s="53"/>
      <c r="AH43" s="53"/>
      <c r="AI43" s="52"/>
      <c r="AJ43" s="52"/>
      <c r="AK43" s="52"/>
      <c r="AL43" s="52"/>
      <c r="AM43" s="52"/>
      <c r="AN43" s="52"/>
      <c r="AO43" s="52"/>
      <c r="AP43" s="52"/>
      <c r="AQ43" s="52"/>
    </row>
    <row r="44" spans="1:62" s="50" customFormat="1" x14ac:dyDescent="0.15">
      <c r="A44" s="146"/>
      <c r="B44" s="146"/>
      <c r="C44" s="146"/>
      <c r="D44" s="146"/>
      <c r="E44" s="146"/>
      <c r="F44" s="146"/>
      <c r="G44" s="146"/>
      <c r="H44" s="146"/>
      <c r="I44" s="146"/>
      <c r="J44" s="146"/>
      <c r="L44" s="146"/>
      <c r="M44" s="146"/>
      <c r="N44" s="146"/>
      <c r="O44" s="146"/>
      <c r="P44" s="146"/>
      <c r="Q44" s="146"/>
      <c r="R44" s="146"/>
      <c r="S44" s="146"/>
      <c r="T44" s="146"/>
      <c r="U44" s="50">
        <v>4</v>
      </c>
      <c r="V44" s="146" t="s">
        <v>380</v>
      </c>
      <c r="W44" s="50" t="s">
        <v>381</v>
      </c>
      <c r="Z44" s="57"/>
      <c r="AA44" s="52"/>
      <c r="AB44" s="267"/>
      <c r="AC44" s="267"/>
      <c r="AD44" s="53"/>
      <c r="AE44" s="53"/>
      <c r="AF44" s="53"/>
      <c r="AG44" s="53"/>
      <c r="AH44" s="53"/>
      <c r="AI44" s="52"/>
      <c r="AJ44" s="52"/>
      <c r="AK44" s="52"/>
      <c r="AL44" s="52"/>
      <c r="AM44" s="52"/>
      <c r="AN44" s="52"/>
      <c r="AO44" s="52"/>
      <c r="AP44" s="52"/>
      <c r="AQ44" s="52"/>
    </row>
    <row r="45" spans="1:62" s="50" customFormat="1" x14ac:dyDescent="0.15">
      <c r="A45" s="146"/>
      <c r="B45" s="146"/>
      <c r="C45" s="146"/>
      <c r="D45" s="146"/>
      <c r="E45" s="146"/>
      <c r="F45" s="146"/>
      <c r="G45" s="146"/>
      <c r="H45" s="146"/>
      <c r="I45" s="146"/>
      <c r="J45" s="146"/>
      <c r="L45" s="146"/>
      <c r="M45" s="146"/>
      <c r="N45" s="146"/>
      <c r="O45" s="146"/>
      <c r="P45" s="146"/>
      <c r="Q45" s="146"/>
      <c r="R45" s="146"/>
      <c r="S45" s="146"/>
      <c r="T45" s="146"/>
      <c r="U45" s="50">
        <v>5</v>
      </c>
      <c r="V45" s="146" t="s">
        <v>385</v>
      </c>
      <c r="W45" s="50" t="s">
        <v>278</v>
      </c>
      <c r="Z45" s="57"/>
      <c r="AA45" s="52"/>
      <c r="AB45" s="267"/>
      <c r="AC45" s="267"/>
      <c r="AD45" s="53"/>
      <c r="AE45" s="53"/>
      <c r="AF45" s="53"/>
      <c r="AG45" s="53"/>
      <c r="AH45" s="53"/>
      <c r="AI45" s="52"/>
      <c r="AJ45" s="52"/>
      <c r="AK45" s="52"/>
      <c r="AL45" s="52"/>
      <c r="AM45" s="52"/>
      <c r="AN45" s="52"/>
      <c r="AO45" s="52"/>
      <c r="AP45" s="52"/>
      <c r="AQ45" s="52"/>
    </row>
    <row r="46" spans="1:62" s="50" customFormat="1" x14ac:dyDescent="0.15">
      <c r="A46" s="146"/>
      <c r="B46" s="146"/>
      <c r="C46" s="146"/>
      <c r="D46" s="146"/>
      <c r="E46" s="146"/>
      <c r="F46" s="146"/>
      <c r="G46" s="146"/>
      <c r="H46" s="146"/>
      <c r="I46" s="146"/>
      <c r="J46" s="146"/>
      <c r="L46" s="146"/>
      <c r="M46" s="146"/>
      <c r="N46" s="146"/>
      <c r="O46" s="146"/>
      <c r="P46" s="146"/>
      <c r="Q46" s="146"/>
      <c r="R46" s="146"/>
      <c r="S46" s="146"/>
      <c r="T46" s="146"/>
      <c r="U46" s="50">
        <v>6</v>
      </c>
      <c r="V46" s="146" t="s">
        <v>389</v>
      </c>
      <c r="W46" s="50" t="s">
        <v>390</v>
      </c>
      <c r="Z46" s="57"/>
      <c r="AA46" s="52"/>
      <c r="AB46" s="267"/>
      <c r="AC46" s="267"/>
      <c r="AD46" s="53"/>
      <c r="AE46" s="53"/>
      <c r="AF46" s="53"/>
      <c r="AG46" s="53"/>
      <c r="AH46" s="53"/>
      <c r="AI46" s="52"/>
      <c r="AJ46" s="52"/>
      <c r="AK46" s="52"/>
      <c r="AL46" s="52"/>
      <c r="AM46" s="52"/>
      <c r="AN46" s="52"/>
      <c r="AO46" s="52"/>
      <c r="AP46" s="52"/>
      <c r="AQ46" s="52"/>
    </row>
    <row r="47" spans="1:62" s="50" customFormat="1" x14ac:dyDescent="0.15">
      <c r="A47" s="146"/>
      <c r="B47" s="146"/>
      <c r="C47" s="146"/>
      <c r="D47" s="146"/>
      <c r="E47" s="146"/>
      <c r="F47" s="146"/>
      <c r="G47" s="146"/>
      <c r="H47" s="146"/>
      <c r="I47" s="146"/>
      <c r="J47" s="146"/>
      <c r="L47" s="146"/>
      <c r="M47" s="146"/>
      <c r="N47" s="146"/>
      <c r="O47" s="146"/>
      <c r="P47" s="146"/>
      <c r="Q47" s="146"/>
      <c r="R47" s="146"/>
      <c r="S47" s="146"/>
      <c r="T47" s="146"/>
      <c r="U47" s="50">
        <v>7</v>
      </c>
      <c r="V47" s="146" t="s">
        <v>394</v>
      </c>
      <c r="W47" s="50" t="s">
        <v>395</v>
      </c>
      <c r="Z47" s="57"/>
      <c r="AA47" s="52"/>
      <c r="AB47" s="267"/>
      <c r="AC47" s="267"/>
      <c r="AD47" s="53"/>
      <c r="AE47" s="53"/>
      <c r="AF47" s="53"/>
      <c r="AG47" s="53"/>
      <c r="AH47" s="53"/>
      <c r="AI47" s="52"/>
      <c r="AJ47" s="52"/>
      <c r="AK47" s="52"/>
      <c r="AL47" s="52"/>
      <c r="AM47" s="52"/>
      <c r="AN47" s="52"/>
      <c r="AO47" s="52"/>
      <c r="AP47" s="52"/>
      <c r="AQ47" s="52"/>
    </row>
    <row r="48" spans="1:62" s="50" customFormat="1" x14ac:dyDescent="0.15">
      <c r="A48" s="146"/>
      <c r="B48" s="146"/>
      <c r="C48" s="146"/>
      <c r="D48" s="146"/>
      <c r="E48" s="146"/>
      <c r="F48" s="146"/>
      <c r="G48" s="146"/>
      <c r="H48" s="146"/>
      <c r="I48" s="146"/>
      <c r="J48" s="146"/>
      <c r="L48" s="146"/>
      <c r="M48" s="146"/>
      <c r="N48" s="146"/>
      <c r="O48" s="146"/>
      <c r="P48" s="146"/>
      <c r="Q48" s="146"/>
      <c r="R48" s="146"/>
      <c r="S48" s="146"/>
      <c r="T48" s="146"/>
      <c r="U48" s="50">
        <v>8</v>
      </c>
      <c r="V48" s="146" t="s">
        <v>398</v>
      </c>
      <c r="W48" s="50" t="s">
        <v>272</v>
      </c>
      <c r="Z48" s="57"/>
      <c r="AA48" s="52"/>
      <c r="AB48" s="267"/>
      <c r="AC48" s="267"/>
      <c r="AD48" s="53"/>
      <c r="AE48" s="53"/>
      <c r="AF48" s="53"/>
      <c r="AG48" s="53"/>
      <c r="AH48" s="53"/>
      <c r="AI48" s="52"/>
      <c r="AJ48" s="52"/>
      <c r="AK48" s="52"/>
      <c r="AL48" s="52"/>
      <c r="AM48" s="52"/>
      <c r="AN48" s="52"/>
      <c r="AO48" s="52"/>
      <c r="AP48" s="52"/>
      <c r="AQ48" s="52"/>
    </row>
    <row r="49" spans="1:43" s="50" customFormat="1" x14ac:dyDescent="0.15">
      <c r="A49" s="146"/>
      <c r="B49" s="146"/>
      <c r="C49" s="146"/>
      <c r="D49" s="146"/>
      <c r="E49" s="146"/>
      <c r="F49" s="146"/>
      <c r="G49" s="146"/>
      <c r="H49" s="146"/>
      <c r="I49" s="146"/>
      <c r="J49" s="146"/>
      <c r="L49" s="146"/>
      <c r="M49" s="146"/>
      <c r="N49" s="146"/>
      <c r="O49" s="146"/>
      <c r="P49" s="146"/>
      <c r="Q49" s="146"/>
      <c r="R49" s="146"/>
      <c r="S49" s="146"/>
      <c r="T49" s="146"/>
      <c r="U49" s="50">
        <v>9</v>
      </c>
      <c r="V49" s="146" t="s">
        <v>401</v>
      </c>
      <c r="W49" s="50" t="s">
        <v>274</v>
      </c>
      <c r="Z49" s="57"/>
      <c r="AA49" s="52"/>
      <c r="AB49" s="267"/>
      <c r="AC49" s="267"/>
      <c r="AD49" s="53"/>
      <c r="AE49" s="53"/>
      <c r="AF49" s="53"/>
      <c r="AG49" s="53"/>
      <c r="AH49" s="53"/>
      <c r="AI49" s="52"/>
      <c r="AJ49" s="52"/>
      <c r="AK49" s="52"/>
      <c r="AL49" s="52"/>
      <c r="AM49" s="52"/>
      <c r="AN49" s="52"/>
      <c r="AO49" s="52"/>
      <c r="AP49" s="52"/>
      <c r="AQ49" s="52"/>
    </row>
    <row r="50" spans="1:43" s="50" customFormat="1" x14ac:dyDescent="0.15">
      <c r="A50" s="146"/>
      <c r="B50" s="146"/>
      <c r="C50" s="146"/>
      <c r="D50" s="146"/>
      <c r="E50" s="146"/>
      <c r="F50" s="146"/>
      <c r="G50" s="146"/>
      <c r="H50" s="146"/>
      <c r="I50" s="146"/>
      <c r="J50" s="146"/>
      <c r="L50" s="146"/>
      <c r="M50" s="146"/>
      <c r="N50" s="146"/>
      <c r="O50" s="146"/>
      <c r="P50" s="146"/>
      <c r="Q50" s="146"/>
      <c r="R50" s="146"/>
      <c r="S50" s="146"/>
      <c r="T50" s="146"/>
      <c r="U50" s="50">
        <v>10</v>
      </c>
      <c r="V50" s="146" t="s">
        <v>25</v>
      </c>
      <c r="W50" s="50" t="s">
        <v>25</v>
      </c>
      <c r="Z50" s="57"/>
      <c r="AA50" s="52"/>
      <c r="AB50" s="267"/>
      <c r="AC50" s="267"/>
      <c r="AD50" s="53"/>
      <c r="AE50" s="53"/>
      <c r="AF50" s="53"/>
      <c r="AG50" s="53"/>
      <c r="AH50" s="53"/>
      <c r="AI50" s="52"/>
      <c r="AJ50" s="52"/>
      <c r="AK50" s="52"/>
      <c r="AL50" s="52"/>
      <c r="AM50" s="52"/>
      <c r="AN50" s="52"/>
      <c r="AO50" s="52"/>
      <c r="AP50" s="52"/>
      <c r="AQ50" s="52"/>
    </row>
    <row r="51" spans="1:43" s="50" customFormat="1" x14ac:dyDescent="0.15">
      <c r="A51" s="146"/>
      <c r="B51" s="146"/>
      <c r="C51" s="146"/>
      <c r="D51" s="146"/>
      <c r="E51" s="146"/>
      <c r="F51" s="146"/>
      <c r="G51" s="146"/>
      <c r="H51" s="146"/>
      <c r="I51" s="146"/>
      <c r="J51" s="146"/>
      <c r="L51" s="146"/>
      <c r="M51" s="146"/>
      <c r="N51" s="146"/>
      <c r="O51" s="146"/>
      <c r="P51" s="146"/>
      <c r="Q51" s="146"/>
      <c r="R51" s="146"/>
      <c r="S51" s="146"/>
      <c r="T51" s="146"/>
      <c r="U51" s="50">
        <v>11</v>
      </c>
      <c r="V51" s="146" t="s">
        <v>373</v>
      </c>
      <c r="W51" s="50" t="s">
        <v>263</v>
      </c>
      <c r="Z51" s="57"/>
      <c r="AA51" s="52"/>
      <c r="AB51" s="267"/>
      <c r="AC51" s="267"/>
      <c r="AD51" s="53"/>
      <c r="AE51" s="53"/>
      <c r="AF51" s="53"/>
      <c r="AG51" s="53"/>
      <c r="AH51" s="53"/>
      <c r="AI51" s="52"/>
      <c r="AJ51" s="52"/>
      <c r="AK51" s="52"/>
      <c r="AL51" s="52"/>
      <c r="AM51" s="52"/>
      <c r="AN51" s="52"/>
      <c r="AO51" s="52"/>
      <c r="AP51" s="52"/>
      <c r="AQ51" s="52"/>
    </row>
    <row r="52" spans="1:43" s="50" customFormat="1" x14ac:dyDescent="0.15">
      <c r="A52" s="146"/>
      <c r="B52" s="146"/>
      <c r="C52" s="146"/>
      <c r="D52" s="146"/>
      <c r="E52" s="146"/>
      <c r="F52" s="146"/>
      <c r="G52" s="146"/>
      <c r="H52" s="146"/>
      <c r="I52" s="146"/>
      <c r="J52" s="146"/>
      <c r="L52" s="146"/>
      <c r="M52" s="146"/>
      <c r="N52" s="146"/>
      <c r="O52" s="146"/>
      <c r="P52" s="146"/>
      <c r="Q52" s="146"/>
      <c r="R52" s="146"/>
      <c r="S52" s="146"/>
      <c r="T52" s="146"/>
      <c r="U52" s="50">
        <v>12</v>
      </c>
      <c r="V52" s="146" t="s">
        <v>495</v>
      </c>
      <c r="W52" s="50" t="s">
        <v>496</v>
      </c>
      <c r="Z52" s="57"/>
      <c r="AA52" s="52"/>
      <c r="AB52" s="267"/>
      <c r="AC52" s="267"/>
      <c r="AD52" s="53"/>
      <c r="AE52" s="53"/>
      <c r="AF52" s="53"/>
      <c r="AG52" s="53"/>
      <c r="AH52" s="53"/>
      <c r="AI52" s="52"/>
      <c r="AJ52" s="52"/>
      <c r="AK52" s="52"/>
      <c r="AL52" s="52"/>
      <c r="AM52" s="52"/>
      <c r="AN52" s="52"/>
      <c r="AO52" s="52"/>
      <c r="AP52" s="52"/>
      <c r="AQ52" s="52"/>
    </row>
    <row r="53" spans="1:43" s="50" customFormat="1" x14ac:dyDescent="0.15">
      <c r="A53" s="146"/>
      <c r="B53" s="146"/>
      <c r="C53" s="146"/>
      <c r="D53" s="146"/>
      <c r="E53" s="146"/>
      <c r="F53" s="146"/>
      <c r="G53" s="146"/>
      <c r="H53" s="146"/>
      <c r="I53" s="146"/>
      <c r="J53" s="146"/>
      <c r="L53" s="146"/>
      <c r="M53" s="146"/>
      <c r="N53" s="146"/>
      <c r="O53" s="146"/>
      <c r="P53" s="146"/>
      <c r="Q53" s="146"/>
      <c r="R53" s="146"/>
      <c r="S53" s="146"/>
      <c r="T53" s="146"/>
      <c r="U53" s="50">
        <v>13</v>
      </c>
      <c r="V53" s="146" t="s">
        <v>382</v>
      </c>
      <c r="W53" s="50" t="s">
        <v>267</v>
      </c>
      <c r="Z53" s="57"/>
      <c r="AA53" s="52"/>
      <c r="AB53" s="267"/>
      <c r="AC53" s="267"/>
      <c r="AD53" s="53"/>
      <c r="AE53" s="53"/>
      <c r="AF53" s="53"/>
      <c r="AG53" s="53"/>
      <c r="AH53" s="53"/>
      <c r="AI53" s="52"/>
      <c r="AJ53" s="52"/>
      <c r="AK53" s="52"/>
      <c r="AL53" s="52"/>
      <c r="AM53" s="52"/>
      <c r="AN53" s="52"/>
      <c r="AO53" s="52"/>
      <c r="AP53" s="52"/>
      <c r="AQ53" s="52"/>
    </row>
    <row r="54" spans="1:43" s="50" customFormat="1" x14ac:dyDescent="0.15">
      <c r="A54" s="146"/>
      <c r="B54" s="146"/>
      <c r="C54" s="146"/>
      <c r="D54" s="146"/>
      <c r="E54" s="146"/>
      <c r="F54" s="146"/>
      <c r="G54" s="146"/>
      <c r="H54" s="146"/>
      <c r="I54" s="146"/>
      <c r="J54" s="146"/>
      <c r="L54" s="146"/>
      <c r="M54" s="146"/>
      <c r="N54" s="146"/>
      <c r="O54" s="146"/>
      <c r="P54" s="146"/>
      <c r="Q54" s="146"/>
      <c r="R54" s="146"/>
      <c r="S54" s="146"/>
      <c r="T54" s="146"/>
      <c r="U54" s="50">
        <v>14</v>
      </c>
      <c r="V54" s="146" t="s">
        <v>386</v>
      </c>
      <c r="W54" s="50" t="s">
        <v>268</v>
      </c>
      <c r="Z54" s="57"/>
      <c r="AA54" s="52"/>
      <c r="AB54" s="267"/>
      <c r="AC54" s="267"/>
      <c r="AD54" s="53"/>
      <c r="AE54" s="53"/>
      <c r="AF54" s="53"/>
      <c r="AG54" s="53"/>
      <c r="AH54" s="53"/>
      <c r="AI54" s="52"/>
      <c r="AJ54" s="52"/>
      <c r="AK54" s="52"/>
      <c r="AL54" s="52"/>
      <c r="AM54" s="52"/>
      <c r="AN54" s="52"/>
      <c r="AO54" s="52"/>
      <c r="AP54" s="52"/>
      <c r="AQ54" s="52"/>
    </row>
    <row r="55" spans="1:43" s="50" customFormat="1" x14ac:dyDescent="0.15">
      <c r="A55" s="146"/>
      <c r="B55" s="146"/>
      <c r="C55" s="146"/>
      <c r="D55" s="146"/>
      <c r="E55" s="146"/>
      <c r="F55" s="146"/>
      <c r="G55" s="146"/>
      <c r="H55" s="146"/>
      <c r="I55" s="146"/>
      <c r="J55" s="146"/>
      <c r="L55" s="146"/>
      <c r="M55" s="146"/>
      <c r="N55" s="146"/>
      <c r="O55" s="146"/>
      <c r="P55" s="146"/>
      <c r="Q55" s="146"/>
      <c r="R55" s="146"/>
      <c r="S55" s="146"/>
      <c r="T55" s="146"/>
      <c r="U55" s="50">
        <v>15</v>
      </c>
      <c r="V55" s="146" t="s">
        <v>391</v>
      </c>
      <c r="W55" s="50" t="s">
        <v>269</v>
      </c>
      <c r="Z55" s="57"/>
      <c r="AA55" s="52"/>
      <c r="AB55" s="267"/>
      <c r="AC55" s="267"/>
      <c r="AD55" s="53"/>
      <c r="AE55" s="53"/>
      <c r="AF55" s="53"/>
      <c r="AG55" s="53"/>
      <c r="AH55" s="53"/>
      <c r="AI55" s="52"/>
      <c r="AJ55" s="52"/>
      <c r="AK55" s="52"/>
      <c r="AL55" s="52"/>
      <c r="AM55" s="52"/>
      <c r="AN55" s="52"/>
      <c r="AO55" s="52"/>
      <c r="AP55" s="52"/>
      <c r="AQ55" s="52"/>
    </row>
    <row r="56" spans="1:43" s="50" customFormat="1" x14ac:dyDescent="0.15">
      <c r="A56" s="146"/>
      <c r="B56" s="146"/>
      <c r="C56" s="146"/>
      <c r="D56" s="146"/>
      <c r="E56" s="146"/>
      <c r="F56" s="146"/>
      <c r="G56" s="146"/>
      <c r="H56" s="146"/>
      <c r="I56" s="146"/>
      <c r="J56" s="146"/>
      <c r="L56" s="146"/>
      <c r="M56" s="146"/>
      <c r="N56" s="146"/>
      <c r="O56" s="146"/>
      <c r="P56" s="146"/>
      <c r="Q56" s="146"/>
      <c r="R56" s="146"/>
      <c r="S56" s="146"/>
      <c r="T56" s="146"/>
      <c r="U56" s="50">
        <v>16</v>
      </c>
      <c r="V56" s="146" t="s">
        <v>497</v>
      </c>
      <c r="W56" s="50" t="s">
        <v>498</v>
      </c>
      <c r="Z56" s="57"/>
      <c r="AA56" s="52"/>
      <c r="AB56" s="267"/>
      <c r="AC56" s="267"/>
      <c r="AD56" s="53"/>
      <c r="AE56" s="53"/>
      <c r="AF56" s="53"/>
      <c r="AG56" s="53"/>
      <c r="AH56" s="53"/>
      <c r="AI56" s="52"/>
      <c r="AJ56" s="52"/>
      <c r="AK56" s="52"/>
      <c r="AL56" s="52"/>
      <c r="AM56" s="52"/>
      <c r="AN56" s="52"/>
      <c r="AO56" s="52"/>
      <c r="AP56" s="52"/>
      <c r="AQ56" s="52"/>
    </row>
    <row r="57" spans="1:43" s="50" customFormat="1" x14ac:dyDescent="0.15">
      <c r="A57" s="146"/>
      <c r="B57" s="146"/>
      <c r="C57" s="146"/>
      <c r="D57" s="146"/>
      <c r="E57" s="146"/>
      <c r="F57" s="146"/>
      <c r="G57" s="146"/>
      <c r="H57" s="146"/>
      <c r="I57" s="146"/>
      <c r="J57" s="146"/>
      <c r="L57" s="146"/>
      <c r="M57" s="146"/>
      <c r="N57" s="146"/>
      <c r="O57" s="146"/>
      <c r="P57" s="146"/>
      <c r="Q57" s="146"/>
      <c r="R57" s="146"/>
      <c r="S57" s="146"/>
      <c r="T57" s="146"/>
      <c r="U57" s="50">
        <v>17</v>
      </c>
      <c r="V57" s="146" t="s">
        <v>499</v>
      </c>
      <c r="W57" s="50" t="s">
        <v>500</v>
      </c>
      <c r="Z57" s="57"/>
      <c r="AA57" s="52"/>
      <c r="AB57" s="267"/>
      <c r="AC57" s="267"/>
      <c r="AD57" s="53"/>
      <c r="AE57" s="53"/>
      <c r="AF57" s="53"/>
      <c r="AG57" s="53"/>
      <c r="AH57" s="53"/>
      <c r="AI57" s="52"/>
      <c r="AJ57" s="52"/>
      <c r="AK57" s="52"/>
      <c r="AL57" s="52"/>
      <c r="AM57" s="52"/>
      <c r="AN57" s="52"/>
      <c r="AO57" s="52"/>
      <c r="AP57" s="52"/>
      <c r="AQ57" s="52"/>
    </row>
    <row r="58" spans="1:43" s="50" customFormat="1" x14ac:dyDescent="0.15">
      <c r="A58" s="146"/>
      <c r="B58" s="146"/>
      <c r="C58" s="146"/>
      <c r="D58" s="146"/>
      <c r="E58" s="146"/>
      <c r="F58" s="146"/>
      <c r="G58" s="146"/>
      <c r="H58" s="146"/>
      <c r="I58" s="146"/>
      <c r="J58" s="146"/>
      <c r="L58" s="146"/>
      <c r="M58" s="146"/>
      <c r="N58" s="146"/>
      <c r="O58" s="146"/>
      <c r="P58" s="146"/>
      <c r="Q58" s="146"/>
      <c r="R58" s="146"/>
      <c r="S58" s="146"/>
      <c r="T58" s="146"/>
      <c r="U58" s="50">
        <v>18</v>
      </c>
      <c r="V58" s="146" t="s">
        <v>25</v>
      </c>
      <c r="W58" s="50" t="s">
        <v>25</v>
      </c>
      <c r="Z58" s="57"/>
      <c r="AA58" s="52"/>
      <c r="AB58" s="267"/>
      <c r="AC58" s="267"/>
      <c r="AD58" s="53"/>
      <c r="AE58" s="53"/>
      <c r="AF58" s="53"/>
      <c r="AG58" s="53"/>
      <c r="AH58" s="53"/>
      <c r="AI58" s="52"/>
      <c r="AJ58" s="52"/>
      <c r="AK58" s="52"/>
      <c r="AL58" s="52"/>
      <c r="AM58" s="52"/>
      <c r="AN58" s="52"/>
      <c r="AO58" s="52"/>
      <c r="AP58" s="52"/>
      <c r="AQ58" s="52"/>
    </row>
    <row r="59" spans="1:43" s="50" customFormat="1" x14ac:dyDescent="0.15">
      <c r="A59" s="146"/>
      <c r="B59" s="146"/>
      <c r="C59" s="146"/>
      <c r="D59" s="146"/>
      <c r="E59" s="146"/>
      <c r="F59" s="146"/>
      <c r="G59" s="146"/>
      <c r="H59" s="146"/>
      <c r="I59" s="146"/>
      <c r="J59" s="146"/>
      <c r="L59" s="146"/>
      <c r="M59" s="146"/>
      <c r="N59" s="146"/>
      <c r="O59" s="146"/>
      <c r="P59" s="146"/>
      <c r="Q59" s="146"/>
      <c r="R59" s="146"/>
      <c r="S59" s="146"/>
      <c r="T59" s="146"/>
      <c r="U59" s="50">
        <v>19</v>
      </c>
      <c r="V59" s="146" t="s">
        <v>457</v>
      </c>
      <c r="W59" s="50" t="s">
        <v>458</v>
      </c>
      <c r="Z59" s="57"/>
      <c r="AA59" s="52"/>
      <c r="AB59" s="267"/>
      <c r="AC59" s="267"/>
      <c r="AD59" s="53"/>
      <c r="AE59" s="53"/>
      <c r="AF59" s="53"/>
      <c r="AG59" s="53"/>
      <c r="AH59" s="53"/>
      <c r="AI59" s="52"/>
      <c r="AJ59" s="52"/>
      <c r="AK59" s="52"/>
      <c r="AL59" s="52"/>
      <c r="AM59" s="52"/>
      <c r="AN59" s="52"/>
      <c r="AO59" s="52"/>
      <c r="AP59" s="52"/>
      <c r="AQ59" s="52"/>
    </row>
    <row r="60" spans="1:43" s="50" customFormat="1" x14ac:dyDescent="0.15">
      <c r="A60" s="146"/>
      <c r="B60" s="146"/>
      <c r="C60" s="146"/>
      <c r="D60" s="146"/>
      <c r="E60" s="146"/>
      <c r="F60" s="146"/>
      <c r="G60" s="146"/>
      <c r="H60" s="146"/>
      <c r="I60" s="146"/>
      <c r="J60" s="146"/>
      <c r="L60" s="146"/>
      <c r="M60" s="146"/>
      <c r="N60" s="146"/>
      <c r="O60" s="146"/>
      <c r="P60" s="146"/>
      <c r="Q60" s="146"/>
      <c r="R60" s="146"/>
      <c r="S60" s="146"/>
      <c r="T60" s="146"/>
      <c r="U60" s="50">
        <v>20</v>
      </c>
      <c r="V60" s="146" t="s">
        <v>402</v>
      </c>
      <c r="W60" s="50" t="s">
        <v>270</v>
      </c>
      <c r="Z60" s="57"/>
      <c r="AA60" s="52"/>
      <c r="AB60" s="267"/>
      <c r="AC60" s="267"/>
      <c r="AD60" s="53"/>
      <c r="AE60" s="53"/>
      <c r="AF60" s="53"/>
      <c r="AG60" s="53"/>
      <c r="AH60" s="53"/>
      <c r="AI60" s="52"/>
      <c r="AJ60" s="52"/>
      <c r="AK60" s="52"/>
      <c r="AL60" s="52"/>
      <c r="AM60" s="52"/>
      <c r="AN60" s="52"/>
      <c r="AO60" s="52"/>
      <c r="AP60" s="52"/>
      <c r="AQ60" s="52"/>
    </row>
    <row r="61" spans="1:43" s="50" customFormat="1" x14ac:dyDescent="0.15">
      <c r="A61" s="146"/>
      <c r="B61" s="146"/>
      <c r="C61" s="146"/>
      <c r="D61" s="146"/>
      <c r="E61" s="146"/>
      <c r="F61" s="146"/>
      <c r="G61" s="146"/>
      <c r="H61" s="146"/>
      <c r="I61" s="146"/>
      <c r="J61" s="146"/>
      <c r="L61" s="146"/>
      <c r="M61" s="146"/>
      <c r="N61" s="146"/>
      <c r="O61" s="146"/>
      <c r="P61" s="146"/>
      <c r="Q61" s="146"/>
      <c r="R61" s="146"/>
      <c r="S61" s="146"/>
      <c r="T61" s="146"/>
      <c r="U61" s="50">
        <v>21</v>
      </c>
      <c r="V61" s="146" t="s">
        <v>405</v>
      </c>
      <c r="W61" s="50" t="s">
        <v>273</v>
      </c>
      <c r="Z61" s="57"/>
      <c r="AA61" s="52"/>
      <c r="AB61" s="267"/>
      <c r="AC61" s="267"/>
      <c r="AD61" s="53"/>
      <c r="AE61" s="53"/>
      <c r="AF61" s="53"/>
      <c r="AG61" s="53"/>
      <c r="AH61" s="53"/>
      <c r="AI61" s="52"/>
      <c r="AJ61" s="52"/>
      <c r="AK61" s="52"/>
      <c r="AL61" s="52"/>
      <c r="AM61" s="52"/>
      <c r="AN61" s="52"/>
      <c r="AO61" s="52"/>
      <c r="AP61" s="52"/>
      <c r="AQ61" s="52"/>
    </row>
    <row r="62" spans="1:43" s="50" customFormat="1" x14ac:dyDescent="0.15">
      <c r="A62" s="146"/>
      <c r="B62" s="146"/>
      <c r="C62" s="146"/>
      <c r="D62" s="146"/>
      <c r="E62" s="146"/>
      <c r="F62" s="146"/>
      <c r="G62" s="146"/>
      <c r="H62" s="146"/>
      <c r="I62" s="146"/>
      <c r="J62" s="146"/>
      <c r="K62" s="146"/>
      <c r="L62" s="146"/>
      <c r="M62" s="146"/>
      <c r="N62" s="146"/>
      <c r="O62" s="146"/>
      <c r="P62" s="146"/>
      <c r="Q62" s="146"/>
      <c r="R62" s="146"/>
      <c r="S62" s="146"/>
      <c r="T62" s="146"/>
      <c r="U62" s="50">
        <v>22</v>
      </c>
      <c r="V62" s="146" t="s">
        <v>408</v>
      </c>
      <c r="W62" s="50" t="s">
        <v>275</v>
      </c>
      <c r="Z62" s="57"/>
      <c r="AA62" s="52"/>
      <c r="AB62" s="267"/>
      <c r="AC62" s="267"/>
      <c r="AD62" s="53"/>
      <c r="AE62" s="53"/>
      <c r="AF62" s="53"/>
      <c r="AG62" s="53"/>
      <c r="AH62" s="53"/>
      <c r="AI62" s="52"/>
      <c r="AJ62" s="52"/>
      <c r="AK62" s="52"/>
      <c r="AL62" s="52"/>
      <c r="AM62" s="52"/>
      <c r="AN62" s="52"/>
      <c r="AO62" s="52"/>
      <c r="AP62" s="52"/>
      <c r="AQ62" s="52"/>
    </row>
    <row r="63" spans="1:43" s="50" customFormat="1" x14ac:dyDescent="0.15">
      <c r="A63" s="146"/>
      <c r="B63" s="146"/>
      <c r="C63" s="146"/>
      <c r="D63" s="146"/>
      <c r="E63" s="146"/>
      <c r="F63" s="146"/>
      <c r="G63" s="146"/>
      <c r="H63" s="146"/>
      <c r="I63" s="146"/>
      <c r="J63" s="146"/>
      <c r="K63" s="146"/>
      <c r="L63" s="146"/>
      <c r="M63" s="146"/>
      <c r="N63" s="146"/>
      <c r="O63" s="146"/>
      <c r="P63" s="146"/>
      <c r="Q63" s="146"/>
      <c r="R63" s="146"/>
      <c r="S63" s="146"/>
      <c r="T63" s="146"/>
      <c r="U63" s="50">
        <v>23</v>
      </c>
      <c r="V63" s="146" t="s">
        <v>410</v>
      </c>
      <c r="W63" s="50" t="s">
        <v>277</v>
      </c>
      <c r="Z63" s="57"/>
      <c r="AA63" s="52"/>
      <c r="AB63" s="267"/>
      <c r="AC63" s="267"/>
      <c r="AD63" s="53"/>
      <c r="AE63" s="53"/>
      <c r="AF63" s="53"/>
      <c r="AG63" s="53"/>
      <c r="AH63" s="53"/>
      <c r="AI63" s="52"/>
      <c r="AJ63" s="52"/>
      <c r="AK63" s="52"/>
      <c r="AL63" s="52"/>
      <c r="AM63" s="52"/>
      <c r="AN63" s="52"/>
      <c r="AO63" s="52"/>
      <c r="AP63" s="52"/>
      <c r="AQ63" s="52"/>
    </row>
    <row r="64" spans="1:43" s="50" customFormat="1" x14ac:dyDescent="0.15">
      <c r="A64" s="146"/>
      <c r="B64" s="146"/>
      <c r="C64" s="146"/>
      <c r="D64" s="146"/>
      <c r="E64" s="146"/>
      <c r="F64" s="146"/>
      <c r="G64" s="146"/>
      <c r="H64" s="146"/>
      <c r="I64" s="146"/>
      <c r="J64" s="146"/>
      <c r="K64" s="146"/>
      <c r="L64" s="146"/>
      <c r="M64" s="146"/>
      <c r="N64" s="146"/>
      <c r="O64" s="146"/>
      <c r="P64" s="146"/>
      <c r="Q64" s="146"/>
      <c r="R64" s="146"/>
      <c r="S64" s="146"/>
      <c r="T64" s="146"/>
      <c r="U64" s="50">
        <v>24</v>
      </c>
      <c r="V64" s="146" t="s">
        <v>412</v>
      </c>
      <c r="W64" s="50" t="s">
        <v>279</v>
      </c>
      <c r="Z64" s="57"/>
      <c r="AA64" s="52"/>
      <c r="AB64" s="267"/>
      <c r="AC64" s="267"/>
      <c r="AD64" s="53"/>
      <c r="AE64" s="53"/>
      <c r="AF64" s="53"/>
      <c r="AG64" s="53"/>
      <c r="AH64" s="53"/>
      <c r="AI64" s="52"/>
      <c r="AJ64" s="52"/>
      <c r="AK64" s="52"/>
      <c r="AL64" s="52"/>
      <c r="AM64" s="52"/>
      <c r="AN64" s="52"/>
      <c r="AO64" s="52"/>
      <c r="AP64" s="52"/>
      <c r="AQ64" s="52"/>
    </row>
    <row r="65" spans="1:43" s="50" customFormat="1" x14ac:dyDescent="0.15">
      <c r="A65" s="146"/>
      <c r="B65" s="146"/>
      <c r="C65" s="146"/>
      <c r="D65" s="146"/>
      <c r="E65" s="146"/>
      <c r="F65" s="146"/>
      <c r="G65" s="146"/>
      <c r="H65" s="146"/>
      <c r="I65" s="146"/>
      <c r="J65" s="146"/>
      <c r="K65" s="146"/>
      <c r="L65" s="146"/>
      <c r="M65" s="146"/>
      <c r="N65" s="146"/>
      <c r="O65" s="146"/>
      <c r="P65" s="146"/>
      <c r="Q65" s="146"/>
      <c r="R65" s="146"/>
      <c r="S65" s="146"/>
      <c r="T65" s="146"/>
      <c r="U65" s="50">
        <v>25</v>
      </c>
      <c r="V65" s="146" t="s">
        <v>415</v>
      </c>
      <c r="W65" s="50" t="s">
        <v>280</v>
      </c>
      <c r="Z65" s="57"/>
      <c r="AA65" s="52"/>
      <c r="AB65" s="267"/>
      <c r="AC65" s="267"/>
      <c r="AD65" s="53"/>
      <c r="AE65" s="53"/>
      <c r="AF65" s="53"/>
      <c r="AG65" s="53"/>
      <c r="AH65" s="53"/>
      <c r="AI65" s="52"/>
      <c r="AJ65" s="52"/>
      <c r="AK65" s="52"/>
      <c r="AL65" s="52"/>
      <c r="AM65" s="52"/>
      <c r="AN65" s="52"/>
      <c r="AO65" s="52"/>
      <c r="AP65" s="52"/>
      <c r="AQ65" s="52"/>
    </row>
    <row r="66" spans="1:43" s="50" customFormat="1" x14ac:dyDescent="0.15">
      <c r="A66" s="146"/>
      <c r="B66" s="146"/>
      <c r="C66" s="146"/>
      <c r="D66" s="146"/>
      <c r="E66" s="146"/>
      <c r="F66" s="146"/>
      <c r="G66" s="146"/>
      <c r="H66" s="146"/>
      <c r="I66" s="146"/>
      <c r="J66" s="146"/>
      <c r="K66" s="146"/>
      <c r="L66" s="146"/>
      <c r="M66" s="146"/>
      <c r="N66" s="146"/>
      <c r="O66" s="146"/>
      <c r="P66" s="146"/>
      <c r="Q66" s="146"/>
      <c r="R66" s="146"/>
      <c r="S66" s="146"/>
      <c r="T66" s="146"/>
      <c r="U66" s="50">
        <v>26</v>
      </c>
      <c r="V66" s="146" t="s">
        <v>417</v>
      </c>
      <c r="W66" s="50" t="s">
        <v>282</v>
      </c>
      <c r="Z66" s="57"/>
      <c r="AA66" s="52"/>
      <c r="AB66" s="267"/>
      <c r="AC66" s="267"/>
      <c r="AD66" s="53"/>
      <c r="AE66" s="53"/>
      <c r="AF66" s="53"/>
      <c r="AG66" s="53"/>
      <c r="AH66" s="53"/>
      <c r="AI66" s="52"/>
      <c r="AJ66" s="52"/>
      <c r="AK66" s="52"/>
      <c r="AL66" s="52"/>
      <c r="AM66" s="52"/>
      <c r="AN66" s="52"/>
      <c r="AO66" s="52"/>
      <c r="AP66" s="52"/>
      <c r="AQ66" s="52"/>
    </row>
    <row r="67" spans="1:43" s="50" customFormat="1" x14ac:dyDescent="0.15">
      <c r="A67" s="146"/>
      <c r="B67" s="146"/>
      <c r="C67" s="146"/>
      <c r="D67" s="146"/>
      <c r="E67" s="146"/>
      <c r="F67" s="146"/>
      <c r="G67" s="146"/>
      <c r="H67" s="146"/>
      <c r="I67" s="146"/>
      <c r="J67" s="146"/>
      <c r="K67" s="146"/>
      <c r="L67" s="146"/>
      <c r="M67" s="146"/>
      <c r="N67" s="146"/>
      <c r="O67" s="146"/>
      <c r="P67" s="146"/>
      <c r="Q67" s="146"/>
      <c r="R67" s="146"/>
      <c r="S67" s="146"/>
      <c r="T67" s="146"/>
      <c r="U67" s="50">
        <v>27</v>
      </c>
      <c r="V67" s="146" t="s">
        <v>419</v>
      </c>
      <c r="W67" s="50" t="s">
        <v>284</v>
      </c>
      <c r="Z67" s="57"/>
      <c r="AA67" s="52"/>
      <c r="AB67" s="267"/>
      <c r="AC67" s="267"/>
      <c r="AD67" s="53"/>
      <c r="AE67" s="53"/>
      <c r="AF67" s="53"/>
      <c r="AG67" s="53"/>
      <c r="AH67" s="53"/>
      <c r="AI67" s="52"/>
      <c r="AJ67" s="52"/>
      <c r="AK67" s="52"/>
      <c r="AL67" s="52"/>
      <c r="AM67" s="52"/>
      <c r="AN67" s="52"/>
      <c r="AO67" s="52"/>
      <c r="AP67" s="52"/>
      <c r="AQ67" s="52"/>
    </row>
    <row r="68" spans="1:43" x14ac:dyDescent="0.15">
      <c r="A68" s="146"/>
      <c r="B68" s="146"/>
      <c r="C68" s="146"/>
      <c r="D68" s="146"/>
      <c r="E68" s="146"/>
      <c r="F68" s="146"/>
      <c r="G68" s="146"/>
      <c r="H68" s="146"/>
      <c r="I68" s="146"/>
      <c r="J68" s="146"/>
      <c r="K68" s="146"/>
      <c r="L68" s="146"/>
      <c r="M68" s="146"/>
      <c r="N68" s="146"/>
      <c r="O68" s="146"/>
      <c r="P68" s="146"/>
      <c r="Q68" s="146"/>
      <c r="R68" s="146"/>
      <c r="S68" s="146"/>
      <c r="T68" s="146"/>
      <c r="U68" s="50">
        <v>28</v>
      </c>
      <c r="V68" s="146" t="s">
        <v>421</v>
      </c>
      <c r="W68" s="50" t="s">
        <v>285</v>
      </c>
      <c r="X68" s="50"/>
    </row>
    <row r="69" spans="1:43" x14ac:dyDescent="0.15">
      <c r="A69" s="146"/>
      <c r="B69" s="146"/>
      <c r="C69" s="146"/>
      <c r="D69" s="146"/>
      <c r="E69" s="146"/>
      <c r="F69" s="146"/>
      <c r="G69" s="146"/>
      <c r="H69" s="146"/>
      <c r="I69" s="146"/>
      <c r="J69" s="146"/>
      <c r="K69" s="146"/>
      <c r="L69" s="146"/>
      <c r="M69" s="146"/>
      <c r="N69" s="146"/>
      <c r="O69" s="146"/>
      <c r="P69" s="146"/>
      <c r="Q69" s="146"/>
      <c r="R69" s="146"/>
      <c r="S69" s="146"/>
      <c r="T69" s="146"/>
      <c r="U69" s="50">
        <v>29</v>
      </c>
      <c r="V69" s="146" t="s">
        <v>423</v>
      </c>
      <c r="W69" s="50" t="s">
        <v>286</v>
      </c>
    </row>
    <row r="70" spans="1:43" x14ac:dyDescent="0.15">
      <c r="A70" s="146"/>
      <c r="B70" s="146"/>
      <c r="C70" s="146"/>
      <c r="D70" s="146"/>
      <c r="E70" s="146"/>
      <c r="F70" s="146"/>
      <c r="G70" s="146"/>
      <c r="H70" s="146"/>
      <c r="I70" s="146"/>
      <c r="J70" s="146"/>
      <c r="K70" s="146"/>
      <c r="L70" s="146"/>
      <c r="M70" s="146"/>
      <c r="N70" s="146"/>
      <c r="O70" s="146"/>
      <c r="P70" s="146"/>
      <c r="Q70" s="146"/>
      <c r="R70" s="146"/>
      <c r="S70" s="146"/>
      <c r="T70" s="146"/>
      <c r="U70" s="50">
        <v>30</v>
      </c>
      <c r="V70" s="146" t="s">
        <v>425</v>
      </c>
      <c r="W70" s="146" t="s">
        <v>287</v>
      </c>
    </row>
    <row r="71" spans="1:43" x14ac:dyDescent="0.15">
      <c r="U71" s="50">
        <v>31</v>
      </c>
      <c r="V71" s="146" t="s">
        <v>25</v>
      </c>
      <c r="W71" s="146" t="s">
        <v>25</v>
      </c>
    </row>
    <row r="72" spans="1:43" x14ac:dyDescent="0.15">
      <c r="U72" s="50">
        <v>32</v>
      </c>
      <c r="V72" s="146" t="s">
        <v>383</v>
      </c>
      <c r="W72" s="146" t="s">
        <v>384</v>
      </c>
    </row>
    <row r="73" spans="1:43" x14ac:dyDescent="0.15">
      <c r="U73" s="50">
        <v>33</v>
      </c>
      <c r="V73" s="146" t="s">
        <v>374</v>
      </c>
      <c r="W73" s="146" t="s">
        <v>375</v>
      </c>
    </row>
    <row r="74" spans="1:43" x14ac:dyDescent="0.15">
      <c r="U74" s="50">
        <v>34</v>
      </c>
      <c r="V74" s="146" t="s">
        <v>378</v>
      </c>
      <c r="W74" s="146" t="s">
        <v>379</v>
      </c>
    </row>
    <row r="75" spans="1:43" x14ac:dyDescent="0.15">
      <c r="U75" s="50">
        <v>35</v>
      </c>
      <c r="V75" s="146" t="s">
        <v>387</v>
      </c>
      <c r="W75" s="146" t="s">
        <v>388</v>
      </c>
    </row>
    <row r="76" spans="1:43" x14ac:dyDescent="0.15">
      <c r="U76" s="50">
        <v>36</v>
      </c>
      <c r="V76" s="146" t="s">
        <v>432</v>
      </c>
      <c r="W76" s="146" t="s">
        <v>433</v>
      </c>
    </row>
    <row r="77" spans="1:43" x14ac:dyDescent="0.15">
      <c r="U77" s="50">
        <v>37</v>
      </c>
      <c r="V77" s="146" t="s">
        <v>399</v>
      </c>
      <c r="W77" s="146" t="s">
        <v>400</v>
      </c>
    </row>
    <row r="78" spans="1:43" x14ac:dyDescent="0.15">
      <c r="U78" s="50">
        <v>38</v>
      </c>
      <c r="V78" s="146" t="s">
        <v>392</v>
      </c>
      <c r="W78" s="146" t="s">
        <v>393</v>
      </c>
    </row>
    <row r="79" spans="1:43" x14ac:dyDescent="0.15">
      <c r="U79" s="50">
        <v>39</v>
      </c>
      <c r="V79" s="146" t="s">
        <v>396</v>
      </c>
      <c r="W79" s="146" t="s">
        <v>397</v>
      </c>
    </row>
    <row r="80" spans="1:43" x14ac:dyDescent="0.15">
      <c r="U80" s="50">
        <v>40</v>
      </c>
      <c r="V80" s="146" t="s">
        <v>369</v>
      </c>
      <c r="W80" s="146" t="s">
        <v>370</v>
      </c>
    </row>
    <row r="81" spans="21:23" x14ac:dyDescent="0.15">
      <c r="U81" s="50">
        <v>41</v>
      </c>
      <c r="V81" s="146" t="s">
        <v>470</v>
      </c>
      <c r="W81" s="146" t="s">
        <v>471</v>
      </c>
    </row>
    <row r="82" spans="21:23" x14ac:dyDescent="0.15">
      <c r="U82" s="50">
        <v>42</v>
      </c>
      <c r="V82" s="146" t="s">
        <v>264</v>
      </c>
      <c r="W82" s="146" t="s">
        <v>434</v>
      </c>
    </row>
    <row r="83" spans="21:23" x14ac:dyDescent="0.15">
      <c r="U83" s="50">
        <v>43</v>
      </c>
      <c r="V83" s="146" t="s">
        <v>266</v>
      </c>
      <c r="W83" s="146" t="s">
        <v>435</v>
      </c>
    </row>
    <row r="84" spans="21:23" x14ac:dyDescent="0.15">
      <c r="U84" s="50">
        <v>44</v>
      </c>
      <c r="V84" s="146" t="s">
        <v>25</v>
      </c>
      <c r="W84" s="146" t="s">
        <v>25</v>
      </c>
    </row>
    <row r="85" spans="21:23" x14ac:dyDescent="0.15">
      <c r="U85" s="50">
        <v>45</v>
      </c>
      <c r="V85" s="146" t="s">
        <v>403</v>
      </c>
      <c r="W85" s="146" t="s">
        <v>404</v>
      </c>
    </row>
    <row r="86" spans="21:23" x14ac:dyDescent="0.15">
      <c r="U86" s="50">
        <v>46</v>
      </c>
      <c r="V86" s="146" t="s">
        <v>406</v>
      </c>
      <c r="W86" s="146" t="s">
        <v>407</v>
      </c>
    </row>
    <row r="87" spans="21:23" x14ac:dyDescent="0.15">
      <c r="U87" s="50">
        <v>47</v>
      </c>
      <c r="V87" s="146" t="s">
        <v>409</v>
      </c>
      <c r="W87" s="146" t="s">
        <v>436</v>
      </c>
    </row>
    <row r="88" spans="21:23" x14ac:dyDescent="0.15">
      <c r="U88" s="50">
        <v>48</v>
      </c>
      <c r="V88" s="146" t="s">
        <v>411</v>
      </c>
      <c r="W88" s="146" t="s">
        <v>437</v>
      </c>
    </row>
    <row r="89" spans="21:23" x14ac:dyDescent="0.15">
      <c r="U89" s="50">
        <v>49</v>
      </c>
      <c r="V89" s="146" t="s">
        <v>413</v>
      </c>
      <c r="W89" s="146" t="s">
        <v>414</v>
      </c>
    </row>
    <row r="90" spans="21:23" x14ac:dyDescent="0.15">
      <c r="U90" s="50">
        <v>50</v>
      </c>
      <c r="V90" s="146" t="s">
        <v>416</v>
      </c>
      <c r="W90" s="146" t="s">
        <v>438</v>
      </c>
    </row>
    <row r="91" spans="21:23" x14ac:dyDescent="0.15">
      <c r="U91" s="50">
        <v>51</v>
      </c>
      <c r="V91" s="146" t="s">
        <v>418</v>
      </c>
      <c r="W91" s="146" t="s">
        <v>271</v>
      </c>
    </row>
    <row r="92" spans="21:23" x14ac:dyDescent="0.15">
      <c r="U92" s="50">
        <v>52</v>
      </c>
      <c r="V92" s="146" t="s">
        <v>420</v>
      </c>
      <c r="W92" s="146" t="s">
        <v>439</v>
      </c>
    </row>
    <row r="93" spans="21:23" x14ac:dyDescent="0.15">
      <c r="U93" s="50">
        <v>53</v>
      </c>
      <c r="V93" s="146" t="s">
        <v>422</v>
      </c>
      <c r="W93" s="146" t="s">
        <v>440</v>
      </c>
    </row>
    <row r="94" spans="21:23" x14ac:dyDescent="0.15">
      <c r="U94" s="50">
        <v>54</v>
      </c>
      <c r="V94" s="146" t="s">
        <v>424</v>
      </c>
      <c r="W94" s="146" t="s">
        <v>441</v>
      </c>
    </row>
    <row r="95" spans="21:23" x14ac:dyDescent="0.15">
      <c r="U95" s="50">
        <v>55</v>
      </c>
      <c r="V95" s="146" t="s">
        <v>426</v>
      </c>
      <c r="W95" s="146" t="s">
        <v>442</v>
      </c>
    </row>
    <row r="96" spans="21:23" x14ac:dyDescent="0.15">
      <c r="U96" s="50">
        <v>56</v>
      </c>
      <c r="V96" s="146" t="s">
        <v>427</v>
      </c>
      <c r="W96" s="146" t="s">
        <v>276</v>
      </c>
    </row>
    <row r="97" spans="21:23" x14ac:dyDescent="0.15">
      <c r="U97" s="50">
        <v>57</v>
      </c>
      <c r="V97" s="146" t="s">
        <v>428</v>
      </c>
      <c r="W97" s="146" t="s">
        <v>281</v>
      </c>
    </row>
    <row r="98" spans="21:23" x14ac:dyDescent="0.15">
      <c r="U98" s="50">
        <v>58</v>
      </c>
      <c r="V98" s="146" t="s">
        <v>429</v>
      </c>
      <c r="W98" s="146" t="s">
        <v>283</v>
      </c>
    </row>
    <row r="99" spans="21:23" x14ac:dyDescent="0.15">
      <c r="U99" s="50">
        <v>59</v>
      </c>
      <c r="V99" s="146" t="s">
        <v>25</v>
      </c>
      <c r="W99" s="146" t="s">
        <v>25</v>
      </c>
    </row>
    <row r="100" spans="21:23" x14ac:dyDescent="0.15">
      <c r="U100" s="50">
        <v>60</v>
      </c>
      <c r="V100" s="146" t="s">
        <v>25</v>
      </c>
      <c r="W100" s="146" t="s">
        <v>25</v>
      </c>
    </row>
    <row r="101" spans="21:23" x14ac:dyDescent="0.15">
      <c r="U101" s="50">
        <v>61</v>
      </c>
      <c r="V101" s="146" t="s">
        <v>25</v>
      </c>
      <c r="W101" s="146" t="s">
        <v>25</v>
      </c>
    </row>
    <row r="102" spans="21:23" x14ac:dyDescent="0.15">
      <c r="U102" s="50">
        <v>62</v>
      </c>
      <c r="V102" s="146" t="s">
        <v>25</v>
      </c>
      <c r="W102" s="146" t="s">
        <v>25</v>
      </c>
    </row>
    <row r="103" spans="21:23" x14ac:dyDescent="0.15">
      <c r="U103" s="50">
        <v>63</v>
      </c>
      <c r="V103" s="146" t="s">
        <v>25</v>
      </c>
      <c r="W103" s="146" t="s">
        <v>25</v>
      </c>
    </row>
    <row r="104" spans="21:23" x14ac:dyDescent="0.15">
      <c r="U104" s="50">
        <v>64</v>
      </c>
      <c r="V104" s="146" t="s">
        <v>25</v>
      </c>
      <c r="W104" s="146" t="s">
        <v>25</v>
      </c>
    </row>
    <row r="105" spans="21:23" x14ac:dyDescent="0.15">
      <c r="U105" s="50">
        <v>65</v>
      </c>
      <c r="V105" s="146" t="s">
        <v>25</v>
      </c>
      <c r="W105" s="146" t="s">
        <v>25</v>
      </c>
    </row>
    <row r="106" spans="21:23" x14ac:dyDescent="0.15">
      <c r="U106" s="50">
        <v>66</v>
      </c>
      <c r="V106" s="146" t="s">
        <v>25</v>
      </c>
      <c r="W106" s="146" t="s">
        <v>25</v>
      </c>
    </row>
    <row r="107" spans="21:23" x14ac:dyDescent="0.15">
      <c r="U107" s="50">
        <v>67</v>
      </c>
      <c r="V107" s="146" t="s">
        <v>25</v>
      </c>
      <c r="W107" s="146" t="s">
        <v>25</v>
      </c>
    </row>
    <row r="108" spans="21:23" x14ac:dyDescent="0.15">
      <c r="U108" s="50">
        <v>68</v>
      </c>
      <c r="V108" s="146" t="s">
        <v>25</v>
      </c>
      <c r="W108" s="146" t="s">
        <v>25</v>
      </c>
    </row>
    <row r="109" spans="21:23" x14ac:dyDescent="0.15">
      <c r="U109" s="50">
        <v>69</v>
      </c>
      <c r="V109" s="146" t="s">
        <v>25</v>
      </c>
      <c r="W109" s="146" t="s">
        <v>25</v>
      </c>
    </row>
    <row r="110" spans="21:23" x14ac:dyDescent="0.15">
      <c r="U110" s="50">
        <v>70</v>
      </c>
      <c r="V110" s="146" t="s">
        <v>25</v>
      </c>
      <c r="W110" s="146" t="s">
        <v>25</v>
      </c>
    </row>
    <row r="111" spans="21:23" x14ac:dyDescent="0.15">
      <c r="U111" s="50">
        <v>71</v>
      </c>
      <c r="V111" s="146" t="s">
        <v>25</v>
      </c>
      <c r="W111" s="146" t="s">
        <v>25</v>
      </c>
    </row>
    <row r="112" spans="21:23" x14ac:dyDescent="0.15">
      <c r="U112" s="50">
        <v>72</v>
      </c>
      <c r="V112" s="146" t="s">
        <v>25</v>
      </c>
      <c r="W112" s="146" t="s">
        <v>25</v>
      </c>
    </row>
    <row r="113" spans="21:23" x14ac:dyDescent="0.15">
      <c r="U113" s="50">
        <v>73</v>
      </c>
      <c r="V113" s="146" t="s">
        <v>25</v>
      </c>
      <c r="W113" s="146" t="s">
        <v>25</v>
      </c>
    </row>
    <row r="114" spans="21:23" x14ac:dyDescent="0.15">
      <c r="U114" s="50">
        <v>74</v>
      </c>
      <c r="V114" s="146" t="s">
        <v>25</v>
      </c>
      <c r="W114" s="146" t="s">
        <v>25</v>
      </c>
    </row>
    <row r="115" spans="21:23" x14ac:dyDescent="0.15">
      <c r="U115" s="50">
        <v>75</v>
      </c>
      <c r="V115" s="146" t="s">
        <v>25</v>
      </c>
      <c r="W115" s="146" t="s">
        <v>25</v>
      </c>
    </row>
    <row r="116" spans="21:23" x14ac:dyDescent="0.15">
      <c r="U116" s="50">
        <v>76</v>
      </c>
      <c r="V116" s="146" t="s">
        <v>25</v>
      </c>
      <c r="W116" s="146" t="s">
        <v>25</v>
      </c>
    </row>
    <row r="117" spans="21:23" x14ac:dyDescent="0.15">
      <c r="U117" s="50">
        <v>77</v>
      </c>
      <c r="V117" s="146" t="s">
        <v>25</v>
      </c>
      <c r="W117" s="146" t="s">
        <v>25</v>
      </c>
    </row>
    <row r="118" spans="21:23" x14ac:dyDescent="0.15">
      <c r="U118" s="50">
        <v>78</v>
      </c>
      <c r="V118" s="146" t="s">
        <v>25</v>
      </c>
      <c r="W118" s="146" t="s">
        <v>25</v>
      </c>
    </row>
    <row r="119" spans="21:23" x14ac:dyDescent="0.15">
      <c r="U119" s="50">
        <v>79</v>
      </c>
      <c r="V119" s="146" t="s">
        <v>25</v>
      </c>
      <c r="W119" s="146" t="s">
        <v>25</v>
      </c>
    </row>
    <row r="120" spans="21:23" x14ac:dyDescent="0.15">
      <c r="U120" s="50">
        <v>80</v>
      </c>
      <c r="V120" s="146" t="s">
        <v>25</v>
      </c>
      <c r="W120" s="146" t="s">
        <v>25</v>
      </c>
    </row>
    <row r="121" spans="21:23" x14ac:dyDescent="0.15">
      <c r="U121" s="50">
        <v>81</v>
      </c>
      <c r="V121" s="146" t="s">
        <v>25</v>
      </c>
      <c r="W121" s="146" t="s">
        <v>25</v>
      </c>
    </row>
    <row r="122" spans="21:23" x14ac:dyDescent="0.15">
      <c r="U122" s="50">
        <v>82</v>
      </c>
      <c r="V122" s="146" t="s">
        <v>25</v>
      </c>
      <c r="W122" s="146" t="s">
        <v>25</v>
      </c>
    </row>
    <row r="123" spans="21:23" x14ac:dyDescent="0.15">
      <c r="U123" s="50">
        <v>83</v>
      </c>
      <c r="V123" s="146" t="s">
        <v>25</v>
      </c>
      <c r="W123" s="146" t="s">
        <v>25</v>
      </c>
    </row>
    <row r="124" spans="21:23" x14ac:dyDescent="0.15">
      <c r="U124" s="50">
        <v>84</v>
      </c>
      <c r="V124" s="146" t="s">
        <v>25</v>
      </c>
      <c r="W124" s="146" t="s">
        <v>25</v>
      </c>
    </row>
    <row r="125" spans="21:23" x14ac:dyDescent="0.15">
      <c r="U125" s="50">
        <v>85</v>
      </c>
      <c r="V125" s="146" t="s">
        <v>25</v>
      </c>
      <c r="W125" s="146" t="s">
        <v>25</v>
      </c>
    </row>
    <row r="126" spans="21:23" x14ac:dyDescent="0.15">
      <c r="U126" s="50">
        <v>86</v>
      </c>
      <c r="V126" s="146" t="s">
        <v>25</v>
      </c>
      <c r="W126" s="146" t="s">
        <v>25</v>
      </c>
    </row>
    <row r="127" spans="21:23" x14ac:dyDescent="0.15">
      <c r="U127" s="50">
        <v>87</v>
      </c>
      <c r="V127" s="146" t="s">
        <v>25</v>
      </c>
      <c r="W127" s="146" t="s">
        <v>25</v>
      </c>
    </row>
    <row r="128" spans="21:23" x14ac:dyDescent="0.15">
      <c r="U128" s="50">
        <v>88</v>
      </c>
      <c r="V128" s="146" t="s">
        <v>25</v>
      </c>
      <c r="W128" s="146" t="s">
        <v>25</v>
      </c>
    </row>
    <row r="129" spans="21:23" x14ac:dyDescent="0.15">
      <c r="U129" s="50">
        <v>89</v>
      </c>
      <c r="V129" s="146" t="s">
        <v>25</v>
      </c>
      <c r="W129" s="146" t="s">
        <v>25</v>
      </c>
    </row>
    <row r="130" spans="21:23" x14ac:dyDescent="0.15">
      <c r="U130" s="50">
        <v>90</v>
      </c>
      <c r="V130" s="146" t="s">
        <v>25</v>
      </c>
      <c r="W130" s="146" t="s">
        <v>25</v>
      </c>
    </row>
    <row r="131" spans="21:23" x14ac:dyDescent="0.15">
      <c r="U131" s="50">
        <v>91</v>
      </c>
      <c r="V131" s="146" t="s">
        <v>25</v>
      </c>
      <c r="W131" s="146" t="s">
        <v>25</v>
      </c>
    </row>
    <row r="132" spans="21:23" x14ac:dyDescent="0.15">
      <c r="U132" s="50">
        <v>92</v>
      </c>
      <c r="V132" s="146" t="s">
        <v>25</v>
      </c>
      <c r="W132" s="146" t="s">
        <v>25</v>
      </c>
    </row>
    <row r="133" spans="21:23" x14ac:dyDescent="0.15">
      <c r="U133" s="50">
        <v>93</v>
      </c>
      <c r="V133" s="146" t="s">
        <v>25</v>
      </c>
      <c r="W133" s="146" t="s">
        <v>25</v>
      </c>
    </row>
    <row r="134" spans="21:23" x14ac:dyDescent="0.15">
      <c r="U134" s="50">
        <v>94</v>
      </c>
      <c r="V134" s="146" t="s">
        <v>25</v>
      </c>
      <c r="W134" s="146" t="s">
        <v>25</v>
      </c>
    </row>
    <row r="135" spans="21:23" x14ac:dyDescent="0.15">
      <c r="U135" s="50">
        <v>95</v>
      </c>
      <c r="V135" s="146" t="s">
        <v>25</v>
      </c>
      <c r="W135" s="146" t="s">
        <v>25</v>
      </c>
    </row>
    <row r="136" spans="21:23" x14ac:dyDescent="0.15">
      <c r="U136" s="50">
        <v>96</v>
      </c>
      <c r="V136" s="146" t="s">
        <v>25</v>
      </c>
      <c r="W136" s="146" t="s">
        <v>25</v>
      </c>
    </row>
    <row r="137" spans="21:23" x14ac:dyDescent="0.15">
      <c r="U137" s="50">
        <v>97</v>
      </c>
      <c r="V137" s="146" t="s">
        <v>25</v>
      </c>
      <c r="W137" s="146" t="s">
        <v>25</v>
      </c>
    </row>
    <row r="138" spans="21:23" x14ac:dyDescent="0.15">
      <c r="U138" s="50">
        <v>98</v>
      </c>
      <c r="V138" s="146" t="s">
        <v>25</v>
      </c>
      <c r="W138" s="146" t="s">
        <v>25</v>
      </c>
    </row>
    <row r="139" spans="21:23" x14ac:dyDescent="0.15">
      <c r="U139" s="50">
        <v>99</v>
      </c>
      <c r="V139" s="146" t="s">
        <v>25</v>
      </c>
      <c r="W139" s="146" t="s">
        <v>25</v>
      </c>
    </row>
    <row r="140" spans="21:23" x14ac:dyDescent="0.15">
      <c r="U140" s="50">
        <v>100</v>
      </c>
      <c r="V140" s="146" t="s">
        <v>25</v>
      </c>
      <c r="W140" s="146" t="s">
        <v>25</v>
      </c>
    </row>
    <row r="141" spans="21:23" x14ac:dyDescent="0.15">
      <c r="U141" s="50">
        <v>101</v>
      </c>
      <c r="V141" s="146" t="s">
        <v>25</v>
      </c>
      <c r="W141" s="146" t="s">
        <v>25</v>
      </c>
    </row>
    <row r="142" spans="21:23" x14ac:dyDescent="0.15">
      <c r="U142" s="50">
        <v>102</v>
      </c>
      <c r="V142" s="146" t="s">
        <v>25</v>
      </c>
      <c r="W142" s="146" t="s">
        <v>25</v>
      </c>
    </row>
    <row r="143" spans="21:23" x14ac:dyDescent="0.15">
      <c r="U143" s="50">
        <v>103</v>
      </c>
      <c r="V143" s="146" t="s">
        <v>25</v>
      </c>
      <c r="W143" s="146" t="s">
        <v>25</v>
      </c>
    </row>
    <row r="144" spans="21:23" x14ac:dyDescent="0.15">
      <c r="U144" s="50">
        <v>104</v>
      </c>
      <c r="V144" s="146" t="s">
        <v>25</v>
      </c>
      <c r="W144" s="146" t="s">
        <v>25</v>
      </c>
    </row>
    <row r="145" spans="21:23" x14ac:dyDescent="0.15">
      <c r="U145" s="50">
        <v>105</v>
      </c>
      <c r="V145" s="146" t="s">
        <v>25</v>
      </c>
      <c r="W145" s="146" t="s">
        <v>25</v>
      </c>
    </row>
    <row r="146" spans="21:23" x14ac:dyDescent="0.15">
      <c r="U146" s="50">
        <v>106</v>
      </c>
      <c r="V146" s="146" t="s">
        <v>25</v>
      </c>
      <c r="W146" s="146" t="s">
        <v>25</v>
      </c>
    </row>
    <row r="147" spans="21:23" x14ac:dyDescent="0.15">
      <c r="U147" s="50">
        <v>107</v>
      </c>
      <c r="V147" s="146" t="s">
        <v>25</v>
      </c>
      <c r="W147" s="146" t="s">
        <v>25</v>
      </c>
    </row>
    <row r="148" spans="21:23" x14ac:dyDescent="0.15">
      <c r="U148" s="50">
        <v>108</v>
      </c>
      <c r="V148" s="146" t="s">
        <v>25</v>
      </c>
      <c r="W148" s="146" t="s">
        <v>25</v>
      </c>
    </row>
    <row r="149" spans="21:23" x14ac:dyDescent="0.15">
      <c r="U149" s="50">
        <v>109</v>
      </c>
      <c r="V149" s="146" t="s">
        <v>25</v>
      </c>
      <c r="W149" s="146" t="s">
        <v>25</v>
      </c>
    </row>
    <row r="150" spans="21:23" x14ac:dyDescent="0.15">
      <c r="U150" s="50">
        <v>110</v>
      </c>
      <c r="V150" s="146" t="s">
        <v>25</v>
      </c>
      <c r="W150" s="146" t="s">
        <v>25</v>
      </c>
    </row>
    <row r="151" spans="21:23" x14ac:dyDescent="0.15">
      <c r="U151" s="50">
        <v>111</v>
      </c>
      <c r="V151" s="146" t="s">
        <v>25</v>
      </c>
      <c r="W151" s="146" t="s">
        <v>25</v>
      </c>
    </row>
    <row r="152" spans="21:23" x14ac:dyDescent="0.15">
      <c r="U152" s="50">
        <v>112</v>
      </c>
      <c r="V152" s="146" t="s">
        <v>25</v>
      </c>
      <c r="W152" s="146" t="s">
        <v>25</v>
      </c>
    </row>
    <row r="153" spans="21:23" x14ac:dyDescent="0.15">
      <c r="U153" s="50">
        <v>113</v>
      </c>
      <c r="V153" s="146" t="s">
        <v>25</v>
      </c>
      <c r="W153" s="146" t="s">
        <v>25</v>
      </c>
    </row>
    <row r="154" spans="21:23" x14ac:dyDescent="0.15">
      <c r="U154" s="50">
        <v>114</v>
      </c>
      <c r="V154" s="146" t="s">
        <v>25</v>
      </c>
      <c r="W154" s="146" t="s">
        <v>25</v>
      </c>
    </row>
    <row r="155" spans="21:23" x14ac:dyDescent="0.15">
      <c r="U155" s="50">
        <v>115</v>
      </c>
      <c r="V155" s="146" t="s">
        <v>25</v>
      </c>
      <c r="W155" s="146" t="s">
        <v>25</v>
      </c>
    </row>
    <row r="156" spans="21:23" x14ac:dyDescent="0.15">
      <c r="U156" s="50">
        <v>116</v>
      </c>
      <c r="V156" s="146" t="s">
        <v>25</v>
      </c>
      <c r="W156" s="146" t="s">
        <v>25</v>
      </c>
    </row>
    <row r="157" spans="21:23" x14ac:dyDescent="0.15">
      <c r="U157" s="50">
        <v>117</v>
      </c>
      <c r="V157" s="146" t="s">
        <v>25</v>
      </c>
      <c r="W157" s="146" t="s">
        <v>25</v>
      </c>
    </row>
    <row r="158" spans="21:23" x14ac:dyDescent="0.15">
      <c r="U158" s="50">
        <v>118</v>
      </c>
      <c r="V158" s="146" t="s">
        <v>25</v>
      </c>
      <c r="W158" s="146" t="s">
        <v>25</v>
      </c>
    </row>
    <row r="159" spans="21:23" x14ac:dyDescent="0.15">
      <c r="U159" s="50">
        <v>119</v>
      </c>
      <c r="V159" s="146" t="s">
        <v>25</v>
      </c>
      <c r="W159" s="146" t="s">
        <v>25</v>
      </c>
    </row>
    <row r="160" spans="21:23" x14ac:dyDescent="0.15">
      <c r="U160" s="50">
        <v>120</v>
      </c>
      <c r="V160" s="146" t="s">
        <v>25</v>
      </c>
      <c r="W160" s="146" t="s">
        <v>25</v>
      </c>
    </row>
    <row r="161" spans="21:23" x14ac:dyDescent="0.15">
      <c r="U161" s="50">
        <v>121</v>
      </c>
      <c r="V161" s="146" t="s">
        <v>25</v>
      </c>
      <c r="W161" s="146" t="s">
        <v>25</v>
      </c>
    </row>
    <row r="162" spans="21:23" x14ac:dyDescent="0.15">
      <c r="U162" s="50">
        <v>122</v>
      </c>
      <c r="V162" s="146" t="s">
        <v>25</v>
      </c>
      <c r="W162" s="146" t="s">
        <v>25</v>
      </c>
    </row>
    <row r="163" spans="21:23" x14ac:dyDescent="0.15">
      <c r="U163" s="50">
        <v>123</v>
      </c>
      <c r="V163" s="146" t="s">
        <v>25</v>
      </c>
      <c r="W163" s="146" t="s">
        <v>25</v>
      </c>
    </row>
    <row r="164" spans="21:23" x14ac:dyDescent="0.15">
      <c r="U164" s="50">
        <v>124</v>
      </c>
      <c r="V164" s="146" t="s">
        <v>25</v>
      </c>
      <c r="W164" s="146" t="s">
        <v>25</v>
      </c>
    </row>
    <row r="165" spans="21:23" x14ac:dyDescent="0.15">
      <c r="U165" s="50">
        <v>125</v>
      </c>
      <c r="V165" s="146" t="s">
        <v>25</v>
      </c>
      <c r="W165" s="146" t="s">
        <v>25</v>
      </c>
    </row>
    <row r="166" spans="21:23" x14ac:dyDescent="0.15">
      <c r="U166" s="50">
        <v>126</v>
      </c>
      <c r="V166" s="146" t="s">
        <v>25</v>
      </c>
      <c r="W166" s="146" t="s">
        <v>25</v>
      </c>
    </row>
    <row r="167" spans="21:23" x14ac:dyDescent="0.15">
      <c r="U167" s="50">
        <v>127</v>
      </c>
      <c r="V167" s="146" t="s">
        <v>25</v>
      </c>
      <c r="W167" s="146" t="s">
        <v>25</v>
      </c>
    </row>
    <row r="168" spans="21:23" x14ac:dyDescent="0.15">
      <c r="U168" s="50">
        <v>128</v>
      </c>
      <c r="V168" s="146" t="s">
        <v>25</v>
      </c>
      <c r="W168" s="146" t="s">
        <v>25</v>
      </c>
    </row>
    <row r="169" spans="21:23" x14ac:dyDescent="0.15">
      <c r="U169" s="50">
        <v>129</v>
      </c>
      <c r="V169" s="146" t="s">
        <v>25</v>
      </c>
      <c r="W169" s="146" t="s">
        <v>25</v>
      </c>
    </row>
    <row r="170" spans="21:23" x14ac:dyDescent="0.15">
      <c r="U170" s="50">
        <v>130</v>
      </c>
      <c r="V170" s="146" t="s">
        <v>25</v>
      </c>
      <c r="W170" s="146" t="s">
        <v>25</v>
      </c>
    </row>
  </sheetData>
  <mergeCells count="5">
    <mergeCell ref="B9:E9"/>
    <mergeCell ref="B8:E8"/>
    <mergeCell ref="A1:E1"/>
    <mergeCell ref="A2:E2"/>
    <mergeCell ref="B5:E5"/>
  </mergeCells>
  <phoneticPr fontId="3"/>
  <conditionalFormatting sqref="S22:S25">
    <cfRule type="cellIs" dxfId="17" priority="2" stopIfTrue="1" operator="equal">
      <formula>0</formula>
    </cfRule>
  </conditionalFormatting>
  <conditionalFormatting sqref="S28:S36">
    <cfRule type="cellIs" dxfId="16" priority="3" stopIfTrue="1" operator="equal">
      <formula>0</formula>
    </cfRule>
  </conditionalFormatting>
  <dataValidations count="7">
    <dataValidation type="list" allowBlank="1" showInputMessage="1" showErrorMessage="1" sqref="B6" xr:uid="{370D5C13-2183-4E06-9128-414016053648}">
      <formula1>$I$6:$L$6</formula1>
    </dataValidation>
    <dataValidation allowBlank="1" showInputMessage="1" sqref="AT20:AX28 AR8:AX19 AJ7:AN27 AR20:AS27" xr:uid="{802D9224-59F2-4052-85C3-4EF8E593A025}"/>
    <dataValidation type="list" allowBlank="1" showInputMessage="1" showErrorMessage="1" sqref="E23:E24 D29:D31" xr:uid="{11C44698-7DD9-4327-9EF9-9AF848DB2469}">
      <formula1>$I$28:$L$28</formula1>
    </dataValidation>
    <dataValidation type="list" allowBlank="1" showInputMessage="1" showErrorMessage="1" sqref="AZ7 E21" xr:uid="{D2942C40-A443-4EEC-973B-5E56D92357C1}">
      <formula1>#REF!</formula1>
    </dataValidation>
    <dataValidation type="list" allowBlank="1" showInputMessage="1" showErrorMessage="1" sqref="E6" xr:uid="{C19D03D1-9696-4001-A5A3-E42D4EC76CF1}">
      <formula1>$I$7:$T$7</formula1>
    </dataValidation>
    <dataValidation imeMode="halfKatakana" allowBlank="1" showInputMessage="1" showErrorMessage="1" sqref="E4" xr:uid="{C9467D3E-C4BE-41F8-98AF-18AD46C2FF9E}"/>
    <dataValidation type="list" allowBlank="1" showInputMessage="1" error="プルダウンリストより選択してください。_x000a_リストにない場合は連絡してください。_x000a_" sqref="B4" xr:uid="{6B3D4441-BBFE-4884-AF80-DC79DB754111}">
      <formula1>$V$41:$V$170</formula1>
    </dataValidation>
  </dataValidations>
  <pageMargins left="0.51181102362204722" right="0.51181102362204722" top="0.74803149606299213" bottom="0.74803149606299213" header="0.31496062992125984" footer="0.31496062992125984"/>
  <pageSetup paperSize="9" scale="93" orientation="portrait" verticalDpi="0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19415A05-AD39-4ED5-99A0-0D08B633539B}">
            <xm:f>AND(COUNTA(リレー参加チーム登録!$I6:$I23)=0,COUNTA(参加選手登録!$AH6:$AH55)&gt;0)</xm:f>
            <x14:dxf>
              <fill>
                <patternFill>
                  <bgColor theme="5" tint="0.39994506668294322"/>
                </patternFill>
              </fill>
            </x14:dxf>
          </x14:cfRule>
          <xm:sqref>D17:E17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0070C0"/>
  </sheetPr>
  <dimension ref="A1:ED63"/>
  <sheetViews>
    <sheetView zoomScaleNormal="100" zoomScaleSheetLayoutView="100" workbookViewId="0">
      <selection activeCell="A6" sqref="A6"/>
    </sheetView>
  </sheetViews>
  <sheetFormatPr defaultColWidth="8.88671875" defaultRowHeight="12.6" x14ac:dyDescent="0.15"/>
  <cols>
    <col min="1" max="1" width="11.109375" style="2" customWidth="1"/>
    <col min="2" max="2" width="7.21875" style="2" bestFit="1" customWidth="1"/>
    <col min="3" max="6" width="8.109375" style="2" customWidth="1"/>
    <col min="7" max="7" width="9.77734375" style="2" customWidth="1"/>
    <col min="8" max="10" width="8" style="2" customWidth="1"/>
    <col min="11" max="12" width="10.33203125" style="2" customWidth="1"/>
    <col min="13" max="13" width="9.77734375" style="2" customWidth="1"/>
    <col min="14" max="14" width="27.77734375" style="2" customWidth="1"/>
    <col min="15" max="20" width="1.6640625" style="14" customWidth="1"/>
    <col min="21" max="23" width="4.77734375" style="2" hidden="1" customWidth="1"/>
    <col min="24" max="24" width="27.77734375" style="2" customWidth="1"/>
    <col min="25" max="30" width="1.6640625" style="14" customWidth="1"/>
    <col min="31" max="33" width="4.77734375" style="2" hidden="1" customWidth="1"/>
    <col min="34" max="34" width="12.33203125" style="2" customWidth="1"/>
    <col min="35" max="35" width="9.33203125" style="2" customWidth="1"/>
    <col min="36" max="36" width="2.33203125" style="2" hidden="1" customWidth="1"/>
    <col min="37" max="37" width="2.5546875" style="2" hidden="1" customWidth="1"/>
    <col min="38" max="43" width="2.5546875" style="14" hidden="1" customWidth="1"/>
    <col min="44" max="46" width="2.5546875" style="2" hidden="1" customWidth="1"/>
    <col min="47" max="52" width="2.5546875" style="14" hidden="1" customWidth="1"/>
    <col min="53" max="54" width="2.5546875" style="2" hidden="1" customWidth="1"/>
    <col min="55" max="55" width="12.33203125" style="2" customWidth="1"/>
    <col min="56" max="56" width="4.6640625" style="2" hidden="1" customWidth="1"/>
    <col min="57" max="57" width="16.21875" style="2" customWidth="1"/>
    <col min="58" max="58" width="6.77734375" style="2" customWidth="1"/>
    <col min="59" max="59" width="1.88671875" style="1" customWidth="1"/>
    <col min="60" max="60" width="5.77734375" style="142" customWidth="1"/>
    <col min="61" max="64" width="3.109375" style="117" customWidth="1"/>
    <col min="65" max="73" width="3.109375" style="113" customWidth="1"/>
    <col min="74" max="90" width="3.109375" style="1" customWidth="1"/>
    <col min="91" max="91" width="2.77734375" style="1" customWidth="1"/>
    <col min="92" max="95" width="3.109375" style="1" customWidth="1"/>
    <col min="96" max="117" width="3.109375" style="1" hidden="1" customWidth="1"/>
    <col min="118" max="124" width="2.77734375" style="1" hidden="1" customWidth="1"/>
    <col min="125" max="126" width="2.77734375" style="1" customWidth="1"/>
    <col min="127" max="129" width="2.88671875" style="1" customWidth="1"/>
    <col min="130" max="130" width="5.77734375" style="1" customWidth="1"/>
    <col min="131" max="134" width="3" style="1" customWidth="1"/>
    <col min="135" max="16384" width="8.88671875" style="1"/>
  </cols>
  <sheetData>
    <row r="1" spans="1:134" ht="25.2" x14ac:dyDescent="0.15">
      <c r="A1" s="210" t="str">
        <f>申込書!I1&amp;"　"&amp;"①"</f>
        <v>第28回野口誠一郎顕彰　小樽後志小学生陸上競技記録会･小樽後志陸上競技記録会第2戦　①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0"/>
      <c r="BH1" s="160" t="str">
        <f>申込書!M3</f>
        <v>Ver.7.1.1改　2026.05.12</v>
      </c>
      <c r="BI1" s="49"/>
      <c r="BJ1" s="53"/>
      <c r="BK1" s="53"/>
      <c r="BL1" s="53"/>
      <c r="BM1" s="52"/>
      <c r="BN1" s="52"/>
      <c r="BO1" s="52"/>
      <c r="BP1" s="76"/>
      <c r="BQ1" s="76" t="s">
        <v>477</v>
      </c>
      <c r="BR1" s="49" t="s">
        <v>0</v>
      </c>
      <c r="BS1" s="49" t="s">
        <v>23</v>
      </c>
      <c r="BT1" s="76" t="s">
        <v>289</v>
      </c>
      <c r="BU1" s="76" t="s">
        <v>290</v>
      </c>
      <c r="BV1" s="76"/>
      <c r="BW1" s="50"/>
      <c r="BX1" s="76"/>
      <c r="BY1" s="76"/>
      <c r="BZ1" s="76"/>
      <c r="CA1" s="76"/>
      <c r="CB1" s="76"/>
      <c r="CC1" s="76"/>
      <c r="CD1" s="76"/>
      <c r="CE1" s="76"/>
      <c r="CF1" s="76"/>
      <c r="CG1" s="76"/>
      <c r="CH1" s="77" t="s">
        <v>157</v>
      </c>
      <c r="CI1" s="76">
        <f>COUNTIF(M6:M55,"○")</f>
        <v>0</v>
      </c>
      <c r="CJ1" s="76"/>
      <c r="CK1" s="76"/>
      <c r="CL1" s="50"/>
      <c r="CM1" s="76"/>
      <c r="CN1" s="76" t="s">
        <v>3</v>
      </c>
      <c r="CO1" s="76" t="s">
        <v>4</v>
      </c>
      <c r="CP1" s="76" t="s">
        <v>5</v>
      </c>
      <c r="CQ1" s="76" t="s">
        <v>25</v>
      </c>
      <c r="CR1" s="76"/>
      <c r="CS1" s="76"/>
      <c r="CT1" s="76"/>
      <c r="CU1" s="76"/>
      <c r="CV1" s="76"/>
      <c r="CW1" s="76"/>
      <c r="CX1" s="76"/>
      <c r="CY1" s="76"/>
      <c r="CZ1" s="76"/>
      <c r="DA1" s="76"/>
      <c r="DB1" s="76"/>
      <c r="DC1" s="76"/>
      <c r="DD1" s="76"/>
      <c r="DE1" s="76"/>
      <c r="DF1" s="76"/>
      <c r="DG1" s="76"/>
      <c r="DH1" s="76"/>
      <c r="DI1" s="76"/>
      <c r="DJ1" s="76"/>
      <c r="DK1" s="76"/>
      <c r="DL1" s="76"/>
      <c r="DM1" s="76"/>
      <c r="DN1" s="76"/>
      <c r="DO1" s="76"/>
      <c r="DP1" s="76"/>
      <c r="DQ1" s="76"/>
      <c r="DR1" s="76"/>
      <c r="DS1" s="76"/>
      <c r="DT1" s="76"/>
      <c r="DU1" s="76"/>
      <c r="DV1" s="76"/>
      <c r="DW1" s="76"/>
      <c r="DX1" s="76"/>
      <c r="DY1" s="76"/>
      <c r="DZ1" s="50"/>
      <c r="EA1" s="50"/>
      <c r="EB1" s="50"/>
      <c r="EC1" s="50"/>
      <c r="ED1" s="50"/>
    </row>
    <row r="2" spans="1:134" ht="16.2" customHeight="1" x14ac:dyDescent="0.15">
      <c r="A2" s="8" t="s">
        <v>149</v>
      </c>
      <c r="I2" s="3"/>
      <c r="N2" s="378" t="s">
        <v>351</v>
      </c>
      <c r="AK2" s="379"/>
      <c r="BG2" s="71"/>
      <c r="BH2" s="51"/>
      <c r="BI2" s="91"/>
      <c r="BJ2" s="91"/>
      <c r="BK2" s="91"/>
      <c r="BL2" s="91"/>
      <c r="BM2" s="91"/>
      <c r="BN2" s="62"/>
      <c r="BO2" s="62"/>
      <c r="BP2" s="62"/>
      <c r="BQ2" s="62"/>
      <c r="BR2" s="62"/>
      <c r="BS2" s="62"/>
      <c r="BT2" s="62"/>
      <c r="BU2" s="62"/>
      <c r="BV2" s="62"/>
      <c r="BW2" s="50"/>
      <c r="BX2" s="62"/>
      <c r="BY2" s="62"/>
      <c r="BZ2" s="62"/>
      <c r="CA2" s="62"/>
      <c r="CB2" s="62"/>
      <c r="CC2" s="62"/>
      <c r="CD2" s="62"/>
      <c r="CE2" s="62"/>
      <c r="CF2" s="62"/>
      <c r="CG2" s="62"/>
      <c r="CH2" s="62"/>
      <c r="CI2" s="77"/>
      <c r="CJ2" s="78"/>
      <c r="CK2" s="78"/>
      <c r="CL2" s="50"/>
      <c r="CM2" s="78"/>
      <c r="CN2" s="78"/>
      <c r="CO2" s="78"/>
      <c r="CP2" s="78"/>
      <c r="CQ2" s="78"/>
      <c r="CR2" s="78"/>
      <c r="CS2" s="78"/>
      <c r="CT2" s="78"/>
      <c r="CU2" s="78"/>
      <c r="CV2" s="78"/>
      <c r="CW2" s="78"/>
      <c r="CX2" s="78"/>
      <c r="CY2" s="78"/>
      <c r="CZ2" s="78"/>
      <c r="DA2" s="78"/>
      <c r="DB2" s="78"/>
      <c r="DC2" s="78"/>
      <c r="DD2" s="78"/>
      <c r="DE2" s="78"/>
      <c r="DF2" s="78"/>
      <c r="DG2" s="78"/>
      <c r="DH2" s="78"/>
      <c r="DI2" s="78"/>
      <c r="DJ2" s="78"/>
      <c r="DK2" s="78"/>
      <c r="DL2" s="78"/>
      <c r="DM2" s="78"/>
      <c r="DN2" s="78"/>
      <c r="DO2" s="78"/>
      <c r="DP2" s="78"/>
      <c r="DQ2" s="78"/>
      <c r="DR2" s="78"/>
      <c r="DS2" s="78"/>
      <c r="DT2" s="78"/>
      <c r="DU2" s="78"/>
      <c r="DV2" s="78"/>
      <c r="DW2" s="50"/>
      <c r="DX2" s="50"/>
      <c r="DY2" s="50"/>
      <c r="DZ2" s="50"/>
      <c r="EA2" s="50"/>
      <c r="EB2" s="50"/>
      <c r="EC2" s="50"/>
      <c r="ED2" s="50"/>
    </row>
    <row r="3" spans="1:134" ht="19.2" customHeight="1" x14ac:dyDescent="0.15">
      <c r="A3" s="323" t="s">
        <v>479</v>
      </c>
      <c r="B3" s="380" t="s">
        <v>465</v>
      </c>
      <c r="C3" s="314"/>
      <c r="D3" s="314"/>
      <c r="E3" s="314"/>
      <c r="F3" s="314"/>
      <c r="G3" s="314"/>
      <c r="H3" s="314"/>
      <c r="I3" s="314"/>
      <c r="J3" s="381" t="s">
        <v>199</v>
      </c>
      <c r="K3" s="10"/>
      <c r="L3" s="10"/>
      <c r="M3" s="10"/>
      <c r="N3" s="301"/>
      <c r="O3" s="32"/>
      <c r="P3" s="32"/>
      <c r="Q3" s="32"/>
      <c r="R3" s="32"/>
      <c r="S3" s="32"/>
      <c r="T3" s="32"/>
      <c r="U3" s="32"/>
      <c r="V3" s="34"/>
      <c r="W3" s="32"/>
      <c r="X3" s="32"/>
      <c r="Y3" s="32"/>
      <c r="Z3" s="32"/>
      <c r="AA3" s="32"/>
      <c r="AB3" s="32"/>
      <c r="AC3" s="32"/>
      <c r="AD3" s="32"/>
      <c r="AE3" s="32"/>
      <c r="AF3" s="32"/>
      <c r="AG3" s="32"/>
      <c r="AH3" s="32"/>
      <c r="AI3" s="33"/>
      <c r="AJ3" s="34"/>
      <c r="AK3" s="139"/>
      <c r="AL3" s="10"/>
      <c r="AM3" s="10"/>
      <c r="AN3" s="10"/>
      <c r="AO3" s="10"/>
      <c r="AP3" s="10"/>
      <c r="AQ3" s="10"/>
      <c r="AR3" s="10"/>
      <c r="AS3" s="10"/>
      <c r="AT3" s="10"/>
      <c r="AU3" s="10"/>
      <c r="AV3" s="10"/>
      <c r="AW3" s="10"/>
      <c r="AX3" s="10"/>
      <c r="AY3" s="10"/>
      <c r="AZ3" s="10"/>
      <c r="BA3" s="10"/>
      <c r="BB3" s="10"/>
      <c r="BC3" s="325" t="s">
        <v>485</v>
      </c>
      <c r="BD3" s="34"/>
      <c r="BE3" s="317"/>
      <c r="BF3" s="34"/>
      <c r="BG3" s="72"/>
      <c r="BH3" s="57"/>
      <c r="BI3" s="95"/>
      <c r="BJ3" s="52"/>
      <c r="BK3" s="52"/>
      <c r="BL3" s="52"/>
      <c r="BM3" s="52"/>
      <c r="BN3" s="52"/>
      <c r="BO3" s="52"/>
      <c r="BP3" s="52"/>
      <c r="BQ3" s="52"/>
      <c r="BR3" s="52"/>
      <c r="BS3" s="96"/>
      <c r="BT3" s="53"/>
      <c r="BU3" s="52"/>
      <c r="BV3" s="53"/>
      <c r="BW3" s="52"/>
      <c r="BX3" s="52"/>
      <c r="BY3" s="52"/>
      <c r="BZ3" s="52"/>
      <c r="CA3" s="52"/>
      <c r="CB3" s="52"/>
      <c r="CC3" s="52"/>
      <c r="CD3" s="52"/>
      <c r="CE3" s="52"/>
      <c r="CF3" s="52"/>
      <c r="CG3" s="52"/>
      <c r="CH3" s="105" t="s">
        <v>130</v>
      </c>
      <c r="CI3" s="105" t="s">
        <v>131</v>
      </c>
      <c r="CJ3" s="98"/>
      <c r="CK3" s="99"/>
      <c r="CL3" s="99"/>
      <c r="CM3" s="95"/>
      <c r="CN3" s="53"/>
      <c r="CO3" s="53"/>
      <c r="CP3" s="53"/>
      <c r="CQ3" s="96"/>
      <c r="CR3" s="96"/>
      <c r="CS3" s="53"/>
      <c r="CT3" s="96"/>
      <c r="CU3" s="53"/>
      <c r="CV3" s="96"/>
      <c r="CW3" s="53"/>
      <c r="CX3" s="96"/>
      <c r="CY3" s="53"/>
      <c r="CZ3" s="96"/>
      <c r="DA3" s="79"/>
      <c r="DB3" s="79"/>
      <c r="DC3" s="79"/>
      <c r="DD3" s="79"/>
      <c r="DE3" s="79"/>
      <c r="DF3" s="79"/>
      <c r="DG3" s="79"/>
      <c r="DH3" s="79"/>
      <c r="DI3" s="79"/>
      <c r="DJ3" s="79"/>
      <c r="DK3" s="79"/>
      <c r="DL3" s="79"/>
      <c r="DM3" s="79"/>
      <c r="DN3" s="50"/>
      <c r="DO3" s="50"/>
      <c r="DP3" s="50"/>
      <c r="DQ3" s="50"/>
      <c r="DR3" s="50"/>
      <c r="DS3" s="50"/>
      <c r="DT3" s="50"/>
      <c r="DU3" s="50"/>
      <c r="DV3" s="50"/>
      <c r="DW3" s="50"/>
      <c r="DX3" s="50"/>
      <c r="DY3" s="50"/>
      <c r="DZ3" s="50"/>
      <c r="EA3" s="50"/>
      <c r="EB3" s="50"/>
      <c r="EC3" s="50"/>
      <c r="ED3" s="50"/>
    </row>
    <row r="4" spans="1:134" ht="48" customHeight="1" x14ac:dyDescent="0.15">
      <c r="A4" s="101" t="s">
        <v>139</v>
      </c>
      <c r="B4" s="339" t="s">
        <v>365</v>
      </c>
      <c r="C4" s="405" t="s">
        <v>1</v>
      </c>
      <c r="D4" s="405"/>
      <c r="E4" s="405" t="s">
        <v>8</v>
      </c>
      <c r="F4" s="405"/>
      <c r="G4" s="340" t="s">
        <v>118</v>
      </c>
      <c r="H4" s="341" t="s">
        <v>288</v>
      </c>
      <c r="I4" s="340" t="s">
        <v>200</v>
      </c>
      <c r="J4" s="340" t="s">
        <v>484</v>
      </c>
      <c r="K4" s="340" t="s">
        <v>116</v>
      </c>
      <c r="L4" s="342" t="s">
        <v>117</v>
      </c>
      <c r="M4" s="343" t="s">
        <v>491</v>
      </c>
      <c r="N4" s="327" t="s">
        <v>234</v>
      </c>
      <c r="O4" s="406" t="s">
        <v>90</v>
      </c>
      <c r="P4" s="407"/>
      <c r="Q4" s="407"/>
      <c r="R4" s="407"/>
      <c r="S4" s="407"/>
      <c r="T4" s="408"/>
      <c r="U4" s="344"/>
      <c r="V4" s="345"/>
      <c r="W4" s="346"/>
      <c r="X4" s="347" t="s">
        <v>235</v>
      </c>
      <c r="Y4" s="406" t="s">
        <v>90</v>
      </c>
      <c r="Z4" s="407"/>
      <c r="AA4" s="407"/>
      <c r="AB4" s="407"/>
      <c r="AC4" s="407"/>
      <c r="AD4" s="408"/>
      <c r="AE4" s="348"/>
      <c r="AF4" s="348"/>
      <c r="AG4" s="349"/>
      <c r="AH4" s="349" t="s">
        <v>475</v>
      </c>
      <c r="AI4" s="350" t="s">
        <v>478</v>
      </c>
      <c r="AJ4" s="351"/>
      <c r="AK4" s="351"/>
      <c r="AL4" s="352"/>
      <c r="AM4" s="352"/>
      <c r="AN4" s="352"/>
      <c r="AO4" s="352"/>
      <c r="AP4" s="352"/>
      <c r="AQ4" s="352"/>
      <c r="AR4" s="352"/>
      <c r="AS4" s="353"/>
      <c r="AT4" s="351"/>
      <c r="AU4" s="352"/>
      <c r="AV4" s="352"/>
      <c r="AW4" s="352"/>
      <c r="AX4" s="352"/>
      <c r="AY4" s="352"/>
      <c r="AZ4" s="352"/>
      <c r="BA4" s="352"/>
      <c r="BB4" s="353"/>
      <c r="BC4" s="349" t="s">
        <v>476</v>
      </c>
      <c r="BD4" s="354"/>
      <c r="BE4" s="347" t="s">
        <v>463</v>
      </c>
      <c r="BF4" s="355" t="s">
        <v>194</v>
      </c>
      <c r="BG4" s="73"/>
      <c r="BH4" s="58" t="s">
        <v>261</v>
      </c>
      <c r="BI4" s="53"/>
      <c r="BJ4" s="53"/>
      <c r="BK4" s="53"/>
      <c r="BL4" s="53"/>
      <c r="BM4" s="52"/>
      <c r="BN4" s="52"/>
      <c r="BO4" s="52"/>
      <c r="BP4" s="52"/>
      <c r="BQ4" s="52"/>
      <c r="BR4" s="52"/>
      <c r="BS4" s="52"/>
      <c r="BT4" s="52"/>
      <c r="BU4" s="52"/>
      <c r="BV4" s="50"/>
      <c r="BW4" s="50"/>
      <c r="BX4" s="50"/>
      <c r="BY4" s="50"/>
      <c r="BZ4" s="50"/>
      <c r="CA4" s="50"/>
      <c r="CB4" s="50"/>
      <c r="CC4" s="50"/>
      <c r="CD4" s="50"/>
      <c r="CE4" s="50"/>
      <c r="CF4" s="50"/>
      <c r="CG4" s="50"/>
      <c r="CH4" s="50"/>
      <c r="CI4" s="50"/>
      <c r="CJ4" s="60"/>
      <c r="CK4" s="60"/>
      <c r="CL4" s="60"/>
      <c r="CM4" s="50"/>
      <c r="CN4" s="50"/>
      <c r="CO4" s="50"/>
      <c r="CP4" s="50"/>
      <c r="CQ4" s="50"/>
      <c r="CR4" s="50"/>
      <c r="CS4" s="50"/>
      <c r="CT4" s="50"/>
      <c r="CU4" s="50"/>
      <c r="CV4" s="50"/>
      <c r="CW4" s="50"/>
      <c r="CX4" s="50"/>
      <c r="CY4" s="50"/>
      <c r="CZ4" s="50"/>
      <c r="DA4" s="50"/>
      <c r="DB4" s="50"/>
      <c r="DC4" s="50"/>
      <c r="DD4" s="50"/>
      <c r="DE4" s="50"/>
      <c r="DF4" s="50"/>
      <c r="DG4" s="50"/>
      <c r="DH4" s="50"/>
      <c r="DI4" s="50"/>
      <c r="DJ4" s="50"/>
      <c r="DK4" s="50"/>
      <c r="DL4" s="50"/>
      <c r="DM4" s="50"/>
      <c r="DN4" s="59"/>
      <c r="DO4" s="59"/>
      <c r="DP4" s="59"/>
      <c r="DQ4" s="59"/>
      <c r="DR4" s="59"/>
      <c r="DS4" s="59"/>
      <c r="DT4" s="59"/>
      <c r="DU4" s="59"/>
      <c r="DV4" s="59"/>
      <c r="DW4" s="94" t="s">
        <v>156</v>
      </c>
      <c r="DX4" s="50"/>
      <c r="DY4" s="50" t="s">
        <v>232</v>
      </c>
      <c r="DZ4" s="50"/>
      <c r="EA4" s="50"/>
      <c r="EB4" s="50" t="s">
        <v>444</v>
      </c>
      <c r="EC4" s="50"/>
      <c r="ED4" s="50"/>
    </row>
    <row r="5" spans="1:134" ht="17.25" customHeight="1" x14ac:dyDescent="0.15">
      <c r="A5" s="302">
        <v>12345678901</v>
      </c>
      <c r="B5" s="356">
        <v>9999</v>
      </c>
      <c r="C5" s="357" t="s">
        <v>19</v>
      </c>
      <c r="D5" s="358" t="s">
        <v>20</v>
      </c>
      <c r="E5" s="359" t="s">
        <v>22</v>
      </c>
      <c r="F5" s="360" t="s">
        <v>21</v>
      </c>
      <c r="G5" s="361">
        <v>41802</v>
      </c>
      <c r="H5" s="342" t="s">
        <v>289</v>
      </c>
      <c r="I5" s="362">
        <v>6</v>
      </c>
      <c r="J5" s="363" t="s">
        <v>3</v>
      </c>
      <c r="K5" s="363" t="s">
        <v>27</v>
      </c>
      <c r="L5" s="363" t="s">
        <v>119</v>
      </c>
      <c r="M5" s="364" t="s">
        <v>0</v>
      </c>
      <c r="N5" s="365" t="s">
        <v>486</v>
      </c>
      <c r="O5" s="366"/>
      <c r="P5" s="367">
        <v>5</v>
      </c>
      <c r="Q5" s="366">
        <v>0</v>
      </c>
      <c r="R5" s="367">
        <v>2</v>
      </c>
      <c r="S5" s="366">
        <v>0</v>
      </c>
      <c r="T5" s="367">
        <v>0</v>
      </c>
      <c r="U5" s="368"/>
      <c r="V5" s="355"/>
      <c r="W5" s="363"/>
      <c r="X5" s="369" t="s">
        <v>487</v>
      </c>
      <c r="Y5" s="366"/>
      <c r="Z5" s="367"/>
      <c r="AA5" s="366">
        <v>1</v>
      </c>
      <c r="AB5" s="367">
        <v>4</v>
      </c>
      <c r="AC5" s="366">
        <v>6</v>
      </c>
      <c r="AD5" s="367">
        <v>1</v>
      </c>
      <c r="AE5" s="368"/>
      <c r="AF5" s="370"/>
      <c r="AG5" s="371"/>
      <c r="AH5" s="363" t="s">
        <v>155</v>
      </c>
      <c r="AI5" s="342">
        <v>6</v>
      </c>
      <c r="AJ5" s="372"/>
      <c r="AK5" s="154"/>
      <c r="AL5" s="202"/>
      <c r="AM5" s="202"/>
      <c r="AN5" s="202"/>
      <c r="AO5" s="202"/>
      <c r="AP5" s="202"/>
      <c r="AQ5" s="202"/>
      <c r="AR5" s="154"/>
      <c r="AS5" s="154"/>
      <c r="AT5" s="154"/>
      <c r="AU5" s="202"/>
      <c r="AV5" s="202"/>
      <c r="AW5" s="202"/>
      <c r="AX5" s="202"/>
      <c r="AY5" s="202"/>
      <c r="AZ5" s="202"/>
      <c r="BA5" s="154"/>
      <c r="BB5" s="154"/>
      <c r="BC5" s="363" t="s">
        <v>477</v>
      </c>
      <c r="BD5" s="342"/>
      <c r="BE5" s="373"/>
      <c r="BF5" s="355" t="s">
        <v>205</v>
      </c>
      <c r="BG5" s="73"/>
      <c r="BH5" s="61" t="str" cm="1">
        <f t="array" aca="1" ref="BH5" ca="1">IF(クラス・種目リスト!$A$57=1,INDIRECT("$J5")&amp;INDIRECT("$H5")&amp;RIGHT(INDIRECT("$I5"),1),INDIRECT("$J5")&amp;INDIRECT("$H5"))</f>
        <v>小学男</v>
      </c>
      <c r="BI5" s="54" t="str" cm="1">
        <f t="array" aca="1" ref="BI5" ca="1">IFERROR(HLOOKUP(INDIRECT("BH5"),クラス・種目リスト!$A$156:$L$207,3,FALSE),"-")</f>
        <v>１・２年男子_80m</v>
      </c>
      <c r="BJ5" s="54" t="str" cm="1">
        <f t="array" aca="1" ref="BJ5" ca="1">IFERROR(HLOOKUP(INDIRECT("BH5"),クラス・種目リスト!$A$156:$L$207,4,FALSE),"-")</f>
        <v>３年男子_100m</v>
      </c>
      <c r="BK5" s="54" t="str" cm="1">
        <f t="array" aca="1" ref="BK5" ca="1">IFERROR(HLOOKUP(INDIRECT("BH5"),クラス・種目リスト!$A$156:$L$207,5,FALSE),"-")</f>
        <v>３年男子_800m</v>
      </c>
      <c r="BL5" s="54" t="str" cm="1">
        <f t="array" aca="1" ref="BL5" ca="1">IFERROR(HLOOKUP(INDIRECT("BH5"),クラス・種目リスト!$A$156:$L$207,6,FALSE),"-")</f>
        <v>３年男子_ｼﾞｬﾍﾞﾘｯｸﾎﾞｰﾙ投</v>
      </c>
      <c r="BM5" s="54" t="str" cm="1">
        <f t="array" aca="1" ref="BM5" ca="1">IFERROR(HLOOKUP(INDIRECT("BH5"),クラス・種目リスト!$A$156:$L$207,7,FALSE),"-")</f>
        <v>４年男子_100m</v>
      </c>
      <c r="BN5" s="54" t="str" cm="1">
        <f t="array" aca="1" ref="BN5" ca="1">IFERROR(HLOOKUP(INDIRECT("BH5"),クラス・種目リスト!$A$156:$L$207,8,FALSE),"-")</f>
        <v>４年男子_800m</v>
      </c>
      <c r="BO5" s="54" t="str" cm="1">
        <f t="array" aca="1" ref="BO5" ca="1">IFERROR(HLOOKUP(INDIRECT("BH5"),クラス・種目リスト!$A$156:$L$207,9,FALSE),"-")</f>
        <v>４年男子_走幅跳</v>
      </c>
      <c r="BP5" s="54" t="str" cm="1">
        <f t="array" aca="1" ref="BP5" ca="1">IFERROR(HLOOKUP(INDIRECT("BH5"),クラス・種目リスト!$A$156:$L$207,10,FALSE),"-")</f>
        <v>４年男子_ｼﾞｬﾍﾞﾘｯｸﾎﾞｰﾙ投</v>
      </c>
      <c r="BQ5" s="54" t="str" cm="1">
        <f t="array" aca="1" ref="BQ5" ca="1">IFERROR(HLOOKUP(INDIRECT("BH5"),クラス・種目リスト!$A$156:$L$207,11,FALSE),"-")</f>
        <v>５年男子_100m</v>
      </c>
      <c r="BR5" s="54" t="str" cm="1">
        <f t="array" aca="1" ref="BR5" ca="1">IFERROR(HLOOKUP(INDIRECT("BH5"),クラス・種目リスト!$A$156:$L$207,12,FALSE),"-")</f>
        <v>５年男子_1500m</v>
      </c>
      <c r="BS5" s="54" t="str" cm="1">
        <f t="array" aca="1" ref="BS5" ca="1">IFERROR(HLOOKUP(INDIRECT("BH5"),クラス・種目リスト!$A$156:$L$207,13,FALSE),"-")</f>
        <v>５年男子_80mH</v>
      </c>
      <c r="BT5" s="54" t="str" cm="1">
        <f t="array" aca="1" ref="BT5" ca="1">IFERROR(HLOOKUP(INDIRECT("BH5"),クラス・種目リスト!$A$156:$L$207,14,FALSE),"-")</f>
        <v>５年男子_走高跳</v>
      </c>
      <c r="BU5" s="54" t="str" cm="1">
        <f t="array" aca="1" ref="BU5" ca="1">IFERROR(HLOOKUP(INDIRECT("BH5"),クラス・種目リスト!$A$156:$L$207,15,FALSE),"-")</f>
        <v>５年男子_走幅跳</v>
      </c>
      <c r="BV5" s="54" t="str" cm="1">
        <f t="array" aca="1" ref="BV5" ca="1">IFERROR(HLOOKUP(INDIRECT("BH5"),クラス・種目リスト!$A$156:$L$207,16,FALSE),"-")</f>
        <v>５年男子_ｼﾞｬﾍﾞﾘｯｸﾎﾞｰﾙ投</v>
      </c>
      <c r="BW5" s="54" t="str" cm="1">
        <f t="array" aca="1" ref="BW5" ca="1">IFERROR(HLOOKUP(INDIRECT("BH5"),クラス・種目リスト!$A$156:$L$207,17,FALSE),"-")</f>
        <v>６年男子_100m</v>
      </c>
      <c r="BX5" s="54" t="str" cm="1">
        <f t="array" aca="1" ref="BX5" ca="1">IFERROR(HLOOKUP(INDIRECT("BH5"),クラス・種目リスト!$A$156:$L$207,18,FALSE),"-")</f>
        <v>６年男子_1500m</v>
      </c>
      <c r="BY5" s="54" t="str" cm="1">
        <f t="array" aca="1" ref="BY5" ca="1">IFERROR(HLOOKUP(INDIRECT("BH5"),クラス・種目リスト!$A$156:$L$207,19,FALSE),"-")</f>
        <v>６年男子_80mH</v>
      </c>
      <c r="BZ5" s="54" t="str" cm="1">
        <f t="array" aca="1" ref="BZ5" ca="1">IFERROR(HLOOKUP(INDIRECT("BH5"),クラス・種目リスト!$A$156:$L$207,20,FALSE),"-")</f>
        <v>６年男子_走高跳</v>
      </c>
      <c r="CA5" s="54" t="str" cm="1">
        <f t="array" aca="1" ref="CA5" ca="1">IFERROR(HLOOKUP(INDIRECT("BH5"),クラス・種目リスト!$A$156:$L$207,21,FALSE),"-")</f>
        <v>６年男子_走幅跳</v>
      </c>
      <c r="CB5" s="54" t="str" cm="1">
        <f t="array" aca="1" ref="CB5" ca="1">IFERROR(HLOOKUP(INDIRECT("BH5"),クラス・種目リスト!$A$156:$L$207,22,FALSE),"-")</f>
        <v>６年男子_ｼﾞｬﾍﾞﾘｯｸﾎﾞｰﾙ投</v>
      </c>
      <c r="CC5" s="54" t="str" cm="1">
        <f t="array" aca="1" ref="CC5" ca="1">IFERROR(HLOOKUP(INDIRECT("BH5"),クラス・種目リスト!$A$156:$L$207,23,FALSE),"-")</f>
        <v>６年男子_砲丸投(2.721kg)</v>
      </c>
      <c r="CD5" s="54" t="str" cm="1">
        <f t="array" aca="1" ref="CD5" ca="1">IFERROR(HLOOKUP(INDIRECT("BH5"),クラス・種目リスト!$A$156:$L$207,24,FALSE),"-")</f>
        <v>６年男子_ｺﾝﾊﾞｲﾝﾄﾞA</v>
      </c>
      <c r="CE5" s="54" t="str" cm="1">
        <f t="array" aca="1" ref="CE5" ca="1">IFERROR(HLOOKUP(INDIRECT("BH5"),クラス・種目リスト!$A$156:$L$207,25,FALSE),"-")</f>
        <v>６年男子_ｺﾝﾊﾞｲﾝﾄﾞB</v>
      </c>
      <c r="CF5" s="54" t="str" cm="1">
        <f t="array" aca="1" ref="CF5" ca="1">IFERROR(HLOOKUP(INDIRECT("BH5"),クラス・種目リスト!$A$156:$L$207,26,FALSE),"-")</f>
        <v>-</v>
      </c>
      <c r="CG5" s="54" t="str" cm="1">
        <f t="array" aca="1" ref="CG5" ca="1">IFERROR(HLOOKUP(INDIRECT("BH5"),クラス・種目リスト!$A$156:$L$207,27,FALSE),"-")</f>
        <v>-</v>
      </c>
      <c r="CH5" s="54" cm="1">
        <f t="array" aca="1" ref="CH5" ca="1">COUNTIF(BI5:CG5,INDIRECT("N5"))</f>
        <v>1</v>
      </c>
      <c r="CI5" s="54" cm="1">
        <f t="array" aca="1" ref="CI5" ca="1">COUNTIF(BI5:CG5,INDIRECT("X5"))</f>
        <v>1</v>
      </c>
      <c r="CJ5" s="54"/>
      <c r="CK5" s="54"/>
      <c r="CL5" s="54"/>
      <c r="CM5" s="54"/>
      <c r="CN5" s="54"/>
      <c r="CO5" s="54"/>
      <c r="CP5" s="54"/>
      <c r="CQ5" s="54"/>
      <c r="CR5" s="54"/>
      <c r="CS5" s="54"/>
      <c r="CT5" s="54"/>
      <c r="CU5" s="54"/>
      <c r="CV5" s="54"/>
      <c r="CW5" s="54"/>
      <c r="CX5" s="54"/>
      <c r="CY5" s="54"/>
      <c r="CZ5" s="54"/>
      <c r="DA5" s="54"/>
      <c r="DB5" s="54"/>
      <c r="DC5" s="54"/>
      <c r="DD5" s="54"/>
      <c r="DE5" s="54"/>
      <c r="DF5" s="54"/>
      <c r="DG5" s="54"/>
      <c r="DH5" s="54"/>
      <c r="DI5" s="54"/>
      <c r="DJ5" s="54"/>
      <c r="DK5" s="54"/>
      <c r="DL5" s="54"/>
      <c r="DM5" s="54"/>
      <c r="DN5" s="54"/>
      <c r="DO5" s="150"/>
      <c r="DP5" s="150"/>
      <c r="DQ5" s="150"/>
      <c r="DR5" s="150"/>
      <c r="DS5" s="150"/>
      <c r="DT5" s="150"/>
      <c r="DU5" s="150"/>
      <c r="DV5" s="55" t="str" cm="1">
        <f t="array" aca="1" ref="DV5" ca="1">INDIRECT("J5")</f>
        <v>小学</v>
      </c>
      <c r="DW5" s="150" cm="1">
        <f t="array" aca="1" ref="DW5" ca="1">IF(INDIRECT("N5")="-",0,COUNTA(INDIRECT("N5")))+IF(INDIRECT("X5")="-",0,COUNTA(INDIRECT("X5")))+IF(INDIRECT("AK5")="-",0,COUNTA(INDIRECT("AK5")))+IF(INDIRECT("AT5")="-",0,COUNTA(INDIRECT("AT5")))</f>
        <v>2</v>
      </c>
      <c r="DX5" s="150"/>
      <c r="DY5" s="150"/>
      <c r="DZ5" s="50"/>
      <c r="EA5" s="50" t="s">
        <v>230</v>
      </c>
      <c r="EB5" s="50" t="s">
        <v>231</v>
      </c>
      <c r="EC5" s="50"/>
      <c r="ED5" s="50"/>
    </row>
    <row r="6" spans="1:134" ht="19.2" customHeight="1" x14ac:dyDescent="0.15">
      <c r="A6" s="265"/>
      <c r="B6" s="255"/>
      <c r="C6" s="81"/>
      <c r="D6" s="39"/>
      <c r="E6" s="40"/>
      <c r="F6" s="41"/>
      <c r="G6" s="21"/>
      <c r="H6" s="82"/>
      <c r="I6" s="22"/>
      <c r="J6" s="256" t="str">
        <f ca="1">IF(DY6=0,"",IF(申込書!$B$6="","",申込書!$B$6))</f>
        <v/>
      </c>
      <c r="K6" s="257" t="str">
        <f ca="1">IF(DY6=0,"",IF(申込書!$B$4="","",申込書!$B$4))</f>
        <v/>
      </c>
      <c r="L6" s="256" t="str">
        <f ca="1">IF(DY6=0,"",IF(申込書!$E$4="","",ASC(申込書!$E$4)))</f>
        <v/>
      </c>
      <c r="M6" s="27"/>
      <c r="N6" s="264"/>
      <c r="O6" s="258"/>
      <c r="P6" s="259"/>
      <c r="Q6" s="258"/>
      <c r="R6" s="260"/>
      <c r="S6" s="258"/>
      <c r="T6" s="260"/>
      <c r="U6" s="382"/>
      <c r="V6" s="316"/>
      <c r="W6" s="22"/>
      <c r="X6" s="88"/>
      <c r="Y6" s="258"/>
      <c r="Z6" s="259"/>
      <c r="AA6" s="261"/>
      <c r="AB6" s="260"/>
      <c r="AC6" s="262"/>
      <c r="AD6" s="260"/>
      <c r="AE6" s="382"/>
      <c r="AF6" s="383"/>
      <c r="AG6" s="90"/>
      <c r="AH6" s="263"/>
      <c r="AI6" s="82" t="str">
        <f t="shared" ref="AI6:AI37" si="0">IF(AH6="","-","")</f>
        <v>-</v>
      </c>
      <c r="AJ6" s="5"/>
      <c r="AK6" s="10"/>
      <c r="AL6" s="9"/>
      <c r="AM6" s="9"/>
      <c r="AN6" s="9"/>
      <c r="AO6" s="9"/>
      <c r="AP6" s="9"/>
      <c r="AQ6" s="9"/>
      <c r="AR6" s="384"/>
      <c r="AS6" s="10"/>
      <c r="AT6" s="10"/>
      <c r="AU6" s="9"/>
      <c r="AV6" s="9"/>
      <c r="AW6" s="9"/>
      <c r="AX6" s="9"/>
      <c r="AY6" s="9"/>
      <c r="AZ6" s="9"/>
      <c r="BA6" s="384"/>
      <c r="BB6" s="10"/>
      <c r="BC6" s="22"/>
      <c r="BD6" s="82"/>
      <c r="BE6" s="374"/>
      <c r="BF6" s="375" t="str">
        <f ca="1">IF(DY6=0,"",IF(申込書!$E$6="","",申込書!$E$6))</f>
        <v/>
      </c>
      <c r="BG6" s="66" t="str">
        <f ca="1">IF(J6="一般",IF(BF6="","",IF(BF6="その他","","北海道")),"")</f>
        <v/>
      </c>
      <c r="BH6" s="61" t="str" cm="1">
        <f t="array" aca="1" ref="BH6" ca="1">IF(クラス・種目リスト!$A$57=1,INDIRECT("$J6")&amp;INDIRECT("$H6")&amp;RIGHT(INDIRECT("$I6"),1),INDIRECT("$J6")&amp;INDIRECT("$H6"))</f>
        <v/>
      </c>
      <c r="BI6" s="54" t="str" cm="1">
        <f t="array" aca="1" ref="BI6" ca="1">IFERROR(HLOOKUP(INDIRECT("BH6"),クラス・種目リスト!$A$156:$L$207,3,FALSE),"-")</f>
        <v>-</v>
      </c>
      <c r="BJ6" s="54" t="str" cm="1">
        <f t="array" aca="1" ref="BJ6" ca="1">IFERROR(HLOOKUP(INDIRECT("BH6"),クラス・種目リスト!$A$156:$L$207,4,FALSE),"-")</f>
        <v>-</v>
      </c>
      <c r="BK6" s="54" t="str" cm="1">
        <f t="array" aca="1" ref="BK6" ca="1">IFERROR(HLOOKUP(INDIRECT("BH6"),クラス・種目リスト!$A$156:$L$207,5,FALSE),"-")</f>
        <v>-</v>
      </c>
      <c r="BL6" s="54" t="str" cm="1">
        <f t="array" aca="1" ref="BL6" ca="1">IFERROR(HLOOKUP(INDIRECT("BH6"),クラス・種目リスト!$A$156:$L$207,6,FALSE),"-")</f>
        <v>-</v>
      </c>
      <c r="BM6" s="54" t="str" cm="1">
        <f t="array" aca="1" ref="BM6" ca="1">IFERROR(HLOOKUP(INDIRECT("BH6"),クラス・種目リスト!$A$156:$L$207,7,FALSE),"-")</f>
        <v>-</v>
      </c>
      <c r="BN6" s="54" t="str" cm="1">
        <f t="array" aca="1" ref="BN6" ca="1">IFERROR(HLOOKUP(INDIRECT("BH6"),クラス・種目リスト!$A$156:$L$207,8,FALSE),"-")</f>
        <v>-</v>
      </c>
      <c r="BO6" s="54" t="str" cm="1">
        <f t="array" aca="1" ref="BO6" ca="1">IFERROR(HLOOKUP(INDIRECT("BH6"),クラス・種目リスト!$A$156:$L$207,9,FALSE),"-")</f>
        <v>-</v>
      </c>
      <c r="BP6" s="54" t="str" cm="1">
        <f t="array" aca="1" ref="BP6" ca="1">IFERROR(HLOOKUP(INDIRECT("BH6"),クラス・種目リスト!$A$156:$L$207,10,FALSE),"-")</f>
        <v>-</v>
      </c>
      <c r="BQ6" s="54" t="str" cm="1">
        <f t="array" aca="1" ref="BQ6" ca="1">IFERROR(HLOOKUP(INDIRECT("BH6"),クラス・種目リスト!$A$156:$L$207,11,FALSE),"-")</f>
        <v>-</v>
      </c>
      <c r="BR6" s="54" t="str" cm="1">
        <f t="array" aca="1" ref="BR6" ca="1">IFERROR(HLOOKUP(INDIRECT("BH6"),クラス・種目リスト!$A$156:$L$207,12,FALSE),"-")</f>
        <v>-</v>
      </c>
      <c r="BS6" s="54" t="str" cm="1">
        <f t="array" aca="1" ref="BS6" ca="1">IFERROR(HLOOKUP(INDIRECT("BH6"),クラス・種目リスト!$A$156:$L$207,13,FALSE),"-")</f>
        <v>-</v>
      </c>
      <c r="BT6" s="54" t="str" cm="1">
        <f t="array" aca="1" ref="BT6" ca="1">IFERROR(HLOOKUP(INDIRECT("BH6"),クラス・種目リスト!$A$156:$L$207,14,FALSE),"-")</f>
        <v>-</v>
      </c>
      <c r="BU6" s="54" t="str" cm="1">
        <f t="array" aca="1" ref="BU6" ca="1">IFERROR(HLOOKUP(INDIRECT("BH6"),クラス・種目リスト!$A$156:$L$207,15,FALSE),"-")</f>
        <v>-</v>
      </c>
      <c r="BV6" s="54" t="str" cm="1">
        <f t="array" aca="1" ref="BV6" ca="1">IFERROR(HLOOKUP(INDIRECT("BH6"),クラス・種目リスト!$A$156:$L$207,16,FALSE),"-")</f>
        <v>-</v>
      </c>
      <c r="BW6" s="54" t="str" cm="1">
        <f t="array" aca="1" ref="BW6" ca="1">IFERROR(HLOOKUP(INDIRECT("BH6"),クラス・種目リスト!$A$156:$L$207,17,FALSE),"-")</f>
        <v>-</v>
      </c>
      <c r="BX6" s="54" t="str" cm="1">
        <f t="array" aca="1" ref="BX6" ca="1">IFERROR(HLOOKUP(INDIRECT("BH6"),クラス・種目リスト!$A$156:$L$207,18,FALSE),"-")</f>
        <v>-</v>
      </c>
      <c r="BY6" s="54" t="str" cm="1">
        <f t="array" aca="1" ref="BY6" ca="1">IFERROR(HLOOKUP(INDIRECT("BH6"),クラス・種目リスト!$A$156:$L$207,19,FALSE),"-")</f>
        <v>-</v>
      </c>
      <c r="BZ6" s="54" t="str" cm="1">
        <f t="array" aca="1" ref="BZ6" ca="1">IFERROR(HLOOKUP(INDIRECT("BH6"),クラス・種目リスト!$A$156:$L$207,20,FALSE),"-")</f>
        <v>-</v>
      </c>
      <c r="CA6" s="54" t="str" cm="1">
        <f t="array" aca="1" ref="CA6" ca="1">IFERROR(HLOOKUP(INDIRECT("BH6"),クラス・種目リスト!$A$156:$L$207,21,FALSE),"-")</f>
        <v>-</v>
      </c>
      <c r="CB6" s="54" t="str" cm="1">
        <f t="array" aca="1" ref="CB6" ca="1">IFERROR(HLOOKUP(INDIRECT("BH6"),クラス・種目リスト!$A$156:$L$207,22,FALSE),"-")</f>
        <v>-</v>
      </c>
      <c r="CC6" s="54" t="str" cm="1">
        <f t="array" aca="1" ref="CC6" ca="1">IFERROR(HLOOKUP(INDIRECT("BH6"),クラス・種目リスト!$A$156:$L$207,23,FALSE),"-")</f>
        <v>-</v>
      </c>
      <c r="CD6" s="54" t="str" cm="1">
        <f t="array" aca="1" ref="CD6" ca="1">IFERROR(HLOOKUP(INDIRECT("BH6"),クラス・種目リスト!$A$156:$L$207,24,FALSE),"-")</f>
        <v>-</v>
      </c>
      <c r="CE6" s="54" t="str" cm="1">
        <f t="array" aca="1" ref="CE6" ca="1">IFERROR(HLOOKUP(INDIRECT("BH6"),クラス・種目リスト!$A$156:$L$207,25,FALSE),"-")</f>
        <v>-</v>
      </c>
      <c r="CF6" s="54" t="str" cm="1">
        <f t="array" aca="1" ref="CF6" ca="1">IFERROR(HLOOKUP(INDIRECT("BH6"),クラス・種目リスト!$A$156:$L$207,26,FALSE),"-")</f>
        <v>-</v>
      </c>
      <c r="CG6" s="54" t="str" cm="1">
        <f t="array" aca="1" ref="CG6" ca="1">IFERROR(HLOOKUP(INDIRECT("BH6"),クラス・種目リスト!$A$156:$L$207,27,FALSE),"-")</f>
        <v>-</v>
      </c>
      <c r="CH6" s="54" cm="1">
        <f t="array" aca="1" ref="CH6" ca="1">COUNTIF(BI6:CG6,INDIRECT("N6"))</f>
        <v>0</v>
      </c>
      <c r="CI6" s="54" cm="1">
        <f t="array" aca="1" ref="CI6" ca="1">COUNTIF(BI6:CG6,INDIRECT("X6"))</f>
        <v>0</v>
      </c>
      <c r="CJ6" s="54"/>
      <c r="CK6" s="54"/>
      <c r="CL6" s="54"/>
      <c r="CM6" s="54"/>
      <c r="CN6" s="54"/>
      <c r="CO6" s="54"/>
      <c r="CP6" s="54"/>
      <c r="CQ6" s="54"/>
      <c r="CR6" s="54"/>
      <c r="CS6" s="54"/>
      <c r="CT6" s="54"/>
      <c r="CU6" s="54"/>
      <c r="CV6" s="54"/>
      <c r="CW6" s="54"/>
      <c r="CX6" s="54"/>
      <c r="CY6" s="54"/>
      <c r="CZ6" s="54"/>
      <c r="DA6" s="54"/>
      <c r="DB6" s="54"/>
      <c r="DC6" s="54"/>
      <c r="DD6" s="54"/>
      <c r="DE6" s="54"/>
      <c r="DF6" s="54"/>
      <c r="DG6" s="54"/>
      <c r="DH6" s="54"/>
      <c r="DI6" s="54"/>
      <c r="DJ6" s="54"/>
      <c r="DK6" s="54"/>
      <c r="DL6" s="54"/>
      <c r="DM6" s="54"/>
      <c r="DN6" s="54"/>
      <c r="DO6" s="150"/>
      <c r="DP6" s="150"/>
      <c r="DQ6" s="150"/>
      <c r="DR6" s="150"/>
      <c r="DS6" s="150"/>
      <c r="DT6" s="150"/>
      <c r="DU6" s="150"/>
      <c r="DV6" s="55" t="str" cm="1">
        <f t="array" aca="1" ref="DV6" ca="1">INDIRECT("J6")</f>
        <v/>
      </c>
      <c r="DW6" s="150" cm="1">
        <f t="array" aca="1" ref="DW6" ca="1">IF(INDIRECT("N6")="-",0,COUNTA(INDIRECT("N6")))+IF(INDIRECT("X6")="-",0,COUNTA(INDIRECT("X6")))+IF(INDIRECT("AK6")="-",0,COUNTA(INDIRECT("AK6")))+IF(INDIRECT("AT6")="-",0,COUNTA(INDIRECT("AT6")))</f>
        <v>0</v>
      </c>
      <c r="DX6" s="150"/>
      <c r="DY6" s="55" cm="1">
        <f t="array" aca="1" ref="DY6" ca="1">INDIRECT("C6")</f>
        <v>0</v>
      </c>
      <c r="DZ6" s="50"/>
      <c r="EA6" s="50" t="str" cm="1">
        <f t="array" aca="1" ref="EA6" ca="1">IFERROR(FIND("《",INDIRECT("N6")),"")</f>
        <v/>
      </c>
      <c r="EB6" s="50" t="str" cm="1">
        <f t="array" aca="1" ref="EB6" ca="1">IFERROR(FIND("《",INDIRECT("X6")),"")</f>
        <v/>
      </c>
      <c r="EC6" s="50"/>
      <c r="ED6" s="50"/>
    </row>
    <row r="7" spans="1:134" ht="19.2" customHeight="1" x14ac:dyDescent="0.15">
      <c r="A7" s="266"/>
      <c r="B7" s="48"/>
      <c r="C7" s="81"/>
      <c r="D7" s="39"/>
      <c r="E7" s="40"/>
      <c r="F7" s="41"/>
      <c r="G7" s="20"/>
      <c r="H7" s="4"/>
      <c r="I7" s="22"/>
      <c r="J7" s="217" t="str">
        <f ca="1">IF(DY7=0,"",IF(申込書!$B$6="","",申込書!$B$6))</f>
        <v/>
      </c>
      <c r="K7" s="218" t="str">
        <f ca="1">IF(DY7=0,"",IF(申込書!$B$4="","",申込書!$B$4))</f>
        <v/>
      </c>
      <c r="L7" s="217" t="str">
        <f ca="1">IF(DY7=0,"",IF(申込書!$E$4="","",ASC(申込書!$E$4)))</f>
        <v/>
      </c>
      <c r="M7" s="26"/>
      <c r="N7" s="23"/>
      <c r="O7" s="15"/>
      <c r="P7" s="16"/>
      <c r="Q7" s="15"/>
      <c r="R7" s="17"/>
      <c r="S7" s="15"/>
      <c r="T7" s="17"/>
      <c r="U7" s="385"/>
      <c r="V7" s="208"/>
      <c r="W7" s="6"/>
      <c r="X7" s="75"/>
      <c r="Y7" s="15"/>
      <c r="Z7" s="16"/>
      <c r="AA7" s="18"/>
      <c r="AB7" s="17"/>
      <c r="AC7" s="19"/>
      <c r="AD7" s="17"/>
      <c r="AE7" s="385"/>
      <c r="AF7" s="386"/>
      <c r="AG7" s="24"/>
      <c r="AH7" s="24"/>
      <c r="AI7" s="4" t="str">
        <f t="shared" si="0"/>
        <v>-</v>
      </c>
      <c r="AJ7" s="5"/>
      <c r="AK7" s="10"/>
      <c r="AL7" s="9"/>
      <c r="AM7" s="9"/>
      <c r="AN7" s="9"/>
      <c r="AO7" s="9"/>
      <c r="AP7" s="9"/>
      <c r="AQ7" s="9"/>
      <c r="AR7" s="384"/>
      <c r="AS7" s="10"/>
      <c r="AT7" s="10"/>
      <c r="AU7" s="9"/>
      <c r="AV7" s="9"/>
      <c r="AW7" s="9"/>
      <c r="AX7" s="9"/>
      <c r="AY7" s="9"/>
      <c r="AZ7" s="9"/>
      <c r="BA7" s="384"/>
      <c r="BB7" s="10"/>
      <c r="BC7" s="6"/>
      <c r="BD7" s="4"/>
      <c r="BE7" s="376"/>
      <c r="BF7" s="377" t="str">
        <f ca="1">IF(DY7=0,"",IF(申込書!$E$6="","",申込書!$E$6))</f>
        <v/>
      </c>
      <c r="BG7" s="66" t="str">
        <f t="shared" ref="BG7:BG55" ca="1" si="1">IF(J7="一般",IF(BF7="","",IF(BF7="その他","","北海道")),"")</f>
        <v/>
      </c>
      <c r="BH7" s="61" t="str" cm="1">
        <f t="array" aca="1" ref="BH7" ca="1">IF(クラス・種目リスト!$A$57=1,INDIRECT("$J7")&amp;INDIRECT("$H7")&amp;RIGHT(INDIRECT("$I7"),1),INDIRECT("$J7")&amp;INDIRECT("$H7"))</f>
        <v/>
      </c>
      <c r="BI7" s="54" t="str" cm="1">
        <f t="array" aca="1" ref="BI7" ca="1">IFERROR(HLOOKUP(INDIRECT("BH7"),クラス・種目リスト!$A$156:$L$207,3,FALSE),"-")</f>
        <v>-</v>
      </c>
      <c r="BJ7" s="54" t="str" cm="1">
        <f t="array" aca="1" ref="BJ7" ca="1">IFERROR(HLOOKUP(INDIRECT("BH7"),クラス・種目リスト!$A$156:$L$207,4,FALSE),"-")</f>
        <v>-</v>
      </c>
      <c r="BK7" s="54" t="str" cm="1">
        <f t="array" aca="1" ref="BK7" ca="1">IFERROR(HLOOKUP(INDIRECT("BH7"),クラス・種目リスト!$A$156:$L$207,5,FALSE),"-")</f>
        <v>-</v>
      </c>
      <c r="BL7" s="54" t="str" cm="1">
        <f t="array" aca="1" ref="BL7" ca="1">IFERROR(HLOOKUP(INDIRECT("BH7"),クラス・種目リスト!$A$156:$L$207,6,FALSE),"-")</f>
        <v>-</v>
      </c>
      <c r="BM7" s="54" t="str" cm="1">
        <f t="array" aca="1" ref="BM7" ca="1">IFERROR(HLOOKUP(INDIRECT("BH7"),クラス・種目リスト!$A$156:$L$207,7,FALSE),"-")</f>
        <v>-</v>
      </c>
      <c r="BN7" s="54" t="str" cm="1">
        <f t="array" aca="1" ref="BN7" ca="1">IFERROR(HLOOKUP(INDIRECT("BH7"),クラス・種目リスト!$A$156:$L$207,8,FALSE),"-")</f>
        <v>-</v>
      </c>
      <c r="BO7" s="54" t="str" cm="1">
        <f t="array" aca="1" ref="BO7" ca="1">IFERROR(HLOOKUP(INDIRECT("BH7"),クラス・種目リスト!$A$156:$L$207,9,FALSE),"-")</f>
        <v>-</v>
      </c>
      <c r="BP7" s="54" t="str" cm="1">
        <f t="array" aca="1" ref="BP7" ca="1">IFERROR(HLOOKUP(INDIRECT("BH7"),クラス・種目リスト!$A$156:$L$207,10,FALSE),"-")</f>
        <v>-</v>
      </c>
      <c r="BQ7" s="54" t="str" cm="1">
        <f t="array" aca="1" ref="BQ7" ca="1">IFERROR(HLOOKUP(INDIRECT("BH7"),クラス・種目リスト!$A$156:$L$207,11,FALSE),"-")</f>
        <v>-</v>
      </c>
      <c r="BR7" s="54" t="str" cm="1">
        <f t="array" aca="1" ref="BR7" ca="1">IFERROR(HLOOKUP(INDIRECT("BH7"),クラス・種目リスト!$A$156:$L$207,12,FALSE),"-")</f>
        <v>-</v>
      </c>
      <c r="BS7" s="54" t="str" cm="1">
        <f t="array" aca="1" ref="BS7" ca="1">IFERROR(HLOOKUP(INDIRECT("BH7"),クラス・種目リスト!$A$156:$L$207,13,FALSE),"-")</f>
        <v>-</v>
      </c>
      <c r="BT7" s="54" t="str" cm="1">
        <f t="array" aca="1" ref="BT7" ca="1">IFERROR(HLOOKUP(INDIRECT("BH7"),クラス・種目リスト!$A$156:$L$207,14,FALSE),"-")</f>
        <v>-</v>
      </c>
      <c r="BU7" s="54" t="str" cm="1">
        <f t="array" aca="1" ref="BU7" ca="1">IFERROR(HLOOKUP(INDIRECT("BH7"),クラス・種目リスト!$A$156:$L$207,15,FALSE),"-")</f>
        <v>-</v>
      </c>
      <c r="BV7" s="54" t="str" cm="1">
        <f t="array" aca="1" ref="BV7" ca="1">IFERROR(HLOOKUP(INDIRECT("BH7"),クラス・種目リスト!$A$156:$L$207,16,FALSE),"-")</f>
        <v>-</v>
      </c>
      <c r="BW7" s="54" t="str" cm="1">
        <f t="array" aca="1" ref="BW7" ca="1">IFERROR(HLOOKUP(INDIRECT("BH7"),クラス・種目リスト!$A$156:$L$207,17,FALSE),"-")</f>
        <v>-</v>
      </c>
      <c r="BX7" s="54" t="str" cm="1">
        <f t="array" aca="1" ref="BX7" ca="1">IFERROR(HLOOKUP(INDIRECT("BH7"),クラス・種目リスト!$A$156:$L$207,18,FALSE),"-")</f>
        <v>-</v>
      </c>
      <c r="BY7" s="54" t="str" cm="1">
        <f t="array" aca="1" ref="BY7" ca="1">IFERROR(HLOOKUP(INDIRECT("BH7"),クラス・種目リスト!$A$156:$L$207,19,FALSE),"-")</f>
        <v>-</v>
      </c>
      <c r="BZ7" s="54" t="str" cm="1">
        <f t="array" aca="1" ref="BZ7" ca="1">IFERROR(HLOOKUP(INDIRECT("BH7"),クラス・種目リスト!$A$156:$L$207,20,FALSE),"-")</f>
        <v>-</v>
      </c>
      <c r="CA7" s="54" t="str" cm="1">
        <f t="array" aca="1" ref="CA7" ca="1">IFERROR(HLOOKUP(INDIRECT("BH7"),クラス・種目リスト!$A$156:$L$207,21,FALSE),"-")</f>
        <v>-</v>
      </c>
      <c r="CB7" s="54" t="str" cm="1">
        <f t="array" aca="1" ref="CB7" ca="1">IFERROR(HLOOKUP(INDIRECT("BH7"),クラス・種目リスト!$A$156:$L$207,22,FALSE),"-")</f>
        <v>-</v>
      </c>
      <c r="CC7" s="54" t="str" cm="1">
        <f t="array" aca="1" ref="CC7" ca="1">IFERROR(HLOOKUP(INDIRECT("BH7"),クラス・種目リスト!$A$156:$L$207,23,FALSE),"-")</f>
        <v>-</v>
      </c>
      <c r="CD7" s="54" t="str" cm="1">
        <f t="array" aca="1" ref="CD7" ca="1">IFERROR(HLOOKUP(INDIRECT("BH7"),クラス・種目リスト!$A$156:$L$207,24,FALSE),"-")</f>
        <v>-</v>
      </c>
      <c r="CE7" s="54" t="str" cm="1">
        <f t="array" aca="1" ref="CE7" ca="1">IFERROR(HLOOKUP(INDIRECT("BH7"),クラス・種目リスト!$A$156:$L$207,25,FALSE),"-")</f>
        <v>-</v>
      </c>
      <c r="CF7" s="54" t="str" cm="1">
        <f t="array" aca="1" ref="CF7" ca="1">IFERROR(HLOOKUP(INDIRECT("BH7"),クラス・種目リスト!$A$156:$L$207,26,FALSE),"-")</f>
        <v>-</v>
      </c>
      <c r="CG7" s="54" t="str" cm="1">
        <f t="array" aca="1" ref="CG7" ca="1">IFERROR(HLOOKUP(INDIRECT("BH7"),クラス・種目リスト!$A$156:$L$207,27,FALSE),"-")</f>
        <v>-</v>
      </c>
      <c r="CH7" s="54" cm="1">
        <f t="array" aca="1" ref="CH7" ca="1">COUNTIF(BI7:CG7,INDIRECT("N7"))</f>
        <v>0</v>
      </c>
      <c r="CI7" s="54" cm="1">
        <f t="array" aca="1" ref="CI7" ca="1">COUNTIF(BI7:CG7,INDIRECT("X7"))</f>
        <v>0</v>
      </c>
      <c r="CJ7" s="54"/>
      <c r="CK7" s="54"/>
      <c r="CL7" s="54"/>
      <c r="CM7" s="54"/>
      <c r="CN7" s="54"/>
      <c r="CO7" s="54"/>
      <c r="CP7" s="54"/>
      <c r="CQ7" s="54"/>
      <c r="CR7" s="54"/>
      <c r="CS7" s="54"/>
      <c r="CT7" s="54"/>
      <c r="CU7" s="54"/>
      <c r="CV7" s="54"/>
      <c r="CW7" s="54"/>
      <c r="CX7" s="54"/>
      <c r="CY7" s="54"/>
      <c r="CZ7" s="54"/>
      <c r="DA7" s="54"/>
      <c r="DB7" s="54"/>
      <c r="DC7" s="54"/>
      <c r="DD7" s="54"/>
      <c r="DE7" s="54"/>
      <c r="DF7" s="54"/>
      <c r="DG7" s="54"/>
      <c r="DH7" s="54"/>
      <c r="DI7" s="54"/>
      <c r="DJ7" s="54"/>
      <c r="DK7" s="54"/>
      <c r="DL7" s="54"/>
      <c r="DM7" s="54"/>
      <c r="DN7" s="54"/>
      <c r="DO7" s="150"/>
      <c r="DP7" s="150"/>
      <c r="DQ7" s="150"/>
      <c r="DR7" s="150"/>
      <c r="DS7" s="150"/>
      <c r="DT7" s="150"/>
      <c r="DU7" s="150"/>
      <c r="DV7" s="55" t="str" cm="1">
        <f t="array" aca="1" ref="DV7" ca="1">INDIRECT("J7")</f>
        <v/>
      </c>
      <c r="DW7" s="150" cm="1">
        <f t="array" aca="1" ref="DW7" ca="1">IF(INDIRECT("N7")="-",0,COUNTA(INDIRECT("N7")))+IF(INDIRECT("X7")="-",0,COUNTA(INDIRECT("X7")))+IF(INDIRECT("AK7")="-",0,COUNTA(INDIRECT("AK7")))+IF(INDIRECT("AT7")="-",0,COUNTA(INDIRECT("AT7")))</f>
        <v>0</v>
      </c>
      <c r="DX7" s="150"/>
      <c r="DY7" s="55" cm="1">
        <f t="array" aca="1" ref="DY7" ca="1">INDIRECT("C7")</f>
        <v>0</v>
      </c>
      <c r="DZ7" s="50"/>
      <c r="EA7" s="50" t="str" cm="1">
        <f t="array" aca="1" ref="EA7" ca="1">IFERROR(FIND("《",INDIRECT("N7")),"")</f>
        <v/>
      </c>
      <c r="EB7" s="50" t="str" cm="1">
        <f t="array" aca="1" ref="EB7" ca="1">IFERROR(FIND("《",INDIRECT("X7")),"")</f>
        <v/>
      </c>
      <c r="EC7" s="50"/>
      <c r="ED7" s="50"/>
    </row>
    <row r="8" spans="1:134" ht="19.5" customHeight="1" x14ac:dyDescent="0.15">
      <c r="A8" s="266"/>
      <c r="B8" s="48"/>
      <c r="C8" s="80"/>
      <c r="D8" s="36"/>
      <c r="E8" s="40"/>
      <c r="F8" s="41"/>
      <c r="G8" s="20"/>
      <c r="H8" s="4"/>
      <c r="I8" s="22"/>
      <c r="J8" s="217" t="str">
        <f ca="1">IF(DY8=0,"",IF(申込書!$B$6="","",申込書!$B$6))</f>
        <v/>
      </c>
      <c r="K8" s="218" t="str">
        <f ca="1">IF(DY8=0,"",IF(申込書!$B$4="","",申込書!$B$4))</f>
        <v/>
      </c>
      <c r="L8" s="217" t="str">
        <f ca="1">IF(DY8=0,"",IF(申込書!$E$4="","",ASC(申込書!$E$4)))</f>
        <v/>
      </c>
      <c r="M8" s="26"/>
      <c r="N8" s="23"/>
      <c r="O8" s="15"/>
      <c r="P8" s="16"/>
      <c r="Q8" s="15"/>
      <c r="R8" s="17"/>
      <c r="S8" s="15"/>
      <c r="T8" s="17"/>
      <c r="U8" s="385"/>
      <c r="V8" s="208"/>
      <c r="W8" s="6"/>
      <c r="X8" s="75"/>
      <c r="Y8" s="15"/>
      <c r="Z8" s="16"/>
      <c r="AA8" s="18"/>
      <c r="AB8" s="17"/>
      <c r="AC8" s="19"/>
      <c r="AD8" s="17"/>
      <c r="AE8" s="385"/>
      <c r="AF8" s="386"/>
      <c r="AG8" s="24"/>
      <c r="AH8" s="24"/>
      <c r="AI8" s="4" t="str">
        <f t="shared" si="0"/>
        <v>-</v>
      </c>
      <c r="AJ8" s="5"/>
      <c r="AK8" s="10"/>
      <c r="AL8" s="9"/>
      <c r="AM8" s="9"/>
      <c r="AN8" s="9"/>
      <c r="AO8" s="9"/>
      <c r="AP8" s="9"/>
      <c r="AQ8" s="9"/>
      <c r="AR8" s="384"/>
      <c r="AS8" s="10"/>
      <c r="AT8" s="10"/>
      <c r="AU8" s="9"/>
      <c r="AV8" s="9"/>
      <c r="AW8" s="9"/>
      <c r="AX8" s="9"/>
      <c r="AY8" s="9"/>
      <c r="AZ8" s="9"/>
      <c r="BA8" s="384"/>
      <c r="BB8" s="10"/>
      <c r="BC8" s="6"/>
      <c r="BD8" s="4"/>
      <c r="BE8" s="376"/>
      <c r="BF8" s="377" t="str">
        <f ca="1">IF(DY8=0,"",IF(申込書!$E$6="","",申込書!$E$6))</f>
        <v/>
      </c>
      <c r="BG8" s="66" t="str">
        <f t="shared" ca="1" si="1"/>
        <v/>
      </c>
      <c r="BH8" s="61" t="str" cm="1">
        <f t="array" aca="1" ref="BH8" ca="1">IF(クラス・種目リスト!$A$57=1,INDIRECT("$J8")&amp;INDIRECT("$H8")&amp;RIGHT(INDIRECT("$I8"),1),INDIRECT("$J8")&amp;INDIRECT("$H8"))</f>
        <v/>
      </c>
      <c r="BI8" s="54" t="str" cm="1">
        <f t="array" aca="1" ref="BI8" ca="1">IFERROR(HLOOKUP(INDIRECT("BH8"),クラス・種目リスト!$A$156:$L$207,3,FALSE),"-")</f>
        <v>-</v>
      </c>
      <c r="BJ8" s="54" t="str" cm="1">
        <f t="array" aca="1" ref="BJ8" ca="1">IFERROR(HLOOKUP(INDIRECT("BH8"),クラス・種目リスト!$A$156:$L$207,4,FALSE),"-")</f>
        <v>-</v>
      </c>
      <c r="BK8" s="54" t="str" cm="1">
        <f t="array" aca="1" ref="BK8" ca="1">IFERROR(HLOOKUP(INDIRECT("BH8"),クラス・種目リスト!$A$156:$L$207,5,FALSE),"-")</f>
        <v>-</v>
      </c>
      <c r="BL8" s="54" t="str" cm="1">
        <f t="array" aca="1" ref="BL8" ca="1">IFERROR(HLOOKUP(INDIRECT("BH8"),クラス・種目リスト!$A$156:$L$207,6,FALSE),"-")</f>
        <v>-</v>
      </c>
      <c r="BM8" s="54" t="str" cm="1">
        <f t="array" aca="1" ref="BM8" ca="1">IFERROR(HLOOKUP(INDIRECT("BH8"),クラス・種目リスト!$A$156:$L$207,7,FALSE),"-")</f>
        <v>-</v>
      </c>
      <c r="BN8" s="54" t="str" cm="1">
        <f t="array" aca="1" ref="BN8" ca="1">IFERROR(HLOOKUP(INDIRECT("BH8"),クラス・種目リスト!$A$156:$L$207,8,FALSE),"-")</f>
        <v>-</v>
      </c>
      <c r="BO8" s="54" t="str" cm="1">
        <f t="array" aca="1" ref="BO8" ca="1">IFERROR(HLOOKUP(INDIRECT("BH8"),クラス・種目リスト!$A$156:$L$207,9,FALSE),"-")</f>
        <v>-</v>
      </c>
      <c r="BP8" s="54" t="str" cm="1">
        <f t="array" aca="1" ref="BP8" ca="1">IFERROR(HLOOKUP(INDIRECT("BH8"),クラス・種目リスト!$A$156:$L$207,10,FALSE),"-")</f>
        <v>-</v>
      </c>
      <c r="BQ8" s="54" t="str" cm="1">
        <f t="array" aca="1" ref="BQ8" ca="1">IFERROR(HLOOKUP(INDIRECT("BH8"),クラス・種目リスト!$A$156:$L$207,11,FALSE),"-")</f>
        <v>-</v>
      </c>
      <c r="BR8" s="54" t="str" cm="1">
        <f t="array" aca="1" ref="BR8" ca="1">IFERROR(HLOOKUP(INDIRECT("BH8"),クラス・種目リスト!$A$156:$L$207,12,FALSE),"-")</f>
        <v>-</v>
      </c>
      <c r="BS8" s="54" t="str" cm="1">
        <f t="array" aca="1" ref="BS8" ca="1">IFERROR(HLOOKUP(INDIRECT("BH8"),クラス・種目リスト!$A$156:$L$207,13,FALSE),"-")</f>
        <v>-</v>
      </c>
      <c r="BT8" s="54" t="str" cm="1">
        <f t="array" aca="1" ref="BT8" ca="1">IFERROR(HLOOKUP(INDIRECT("BH8"),クラス・種目リスト!$A$156:$L$207,14,FALSE),"-")</f>
        <v>-</v>
      </c>
      <c r="BU8" s="54" t="str" cm="1">
        <f t="array" aca="1" ref="BU8" ca="1">IFERROR(HLOOKUP(INDIRECT("BH8"),クラス・種目リスト!$A$156:$L$207,15,FALSE),"-")</f>
        <v>-</v>
      </c>
      <c r="BV8" s="54" t="str" cm="1">
        <f t="array" aca="1" ref="BV8" ca="1">IFERROR(HLOOKUP(INDIRECT("BH8"),クラス・種目リスト!$A$156:$L$207,16,FALSE),"-")</f>
        <v>-</v>
      </c>
      <c r="BW8" s="54" t="str" cm="1">
        <f t="array" aca="1" ref="BW8" ca="1">IFERROR(HLOOKUP(INDIRECT("BH8"),クラス・種目リスト!$A$156:$L$207,17,FALSE),"-")</f>
        <v>-</v>
      </c>
      <c r="BX8" s="54" t="str" cm="1">
        <f t="array" aca="1" ref="BX8" ca="1">IFERROR(HLOOKUP(INDIRECT("BH8"),クラス・種目リスト!$A$156:$L$207,18,FALSE),"-")</f>
        <v>-</v>
      </c>
      <c r="BY8" s="54" t="str" cm="1">
        <f t="array" aca="1" ref="BY8" ca="1">IFERROR(HLOOKUP(INDIRECT("BH8"),クラス・種目リスト!$A$156:$L$207,19,FALSE),"-")</f>
        <v>-</v>
      </c>
      <c r="BZ8" s="54" t="str" cm="1">
        <f t="array" aca="1" ref="BZ8" ca="1">IFERROR(HLOOKUP(INDIRECT("BH8"),クラス・種目リスト!$A$156:$L$207,20,FALSE),"-")</f>
        <v>-</v>
      </c>
      <c r="CA8" s="54" t="str" cm="1">
        <f t="array" aca="1" ref="CA8" ca="1">IFERROR(HLOOKUP(INDIRECT("BH8"),クラス・種目リスト!$A$156:$L$207,21,FALSE),"-")</f>
        <v>-</v>
      </c>
      <c r="CB8" s="54" t="str" cm="1">
        <f t="array" aca="1" ref="CB8" ca="1">IFERROR(HLOOKUP(INDIRECT("BH8"),クラス・種目リスト!$A$156:$L$207,22,FALSE),"-")</f>
        <v>-</v>
      </c>
      <c r="CC8" s="54" t="str" cm="1">
        <f t="array" aca="1" ref="CC8" ca="1">IFERROR(HLOOKUP(INDIRECT("BH8"),クラス・種目リスト!$A$156:$L$207,23,FALSE),"-")</f>
        <v>-</v>
      </c>
      <c r="CD8" s="54" t="str" cm="1">
        <f t="array" aca="1" ref="CD8" ca="1">IFERROR(HLOOKUP(INDIRECT("BH8"),クラス・種目リスト!$A$156:$L$207,24,FALSE),"-")</f>
        <v>-</v>
      </c>
      <c r="CE8" s="54" t="str" cm="1">
        <f t="array" aca="1" ref="CE8" ca="1">IFERROR(HLOOKUP(INDIRECT("BH8"),クラス・種目リスト!$A$156:$L$207,25,FALSE),"-")</f>
        <v>-</v>
      </c>
      <c r="CF8" s="54" t="str" cm="1">
        <f t="array" aca="1" ref="CF8" ca="1">IFERROR(HLOOKUP(INDIRECT("BH8"),クラス・種目リスト!$A$156:$L$207,26,FALSE),"-")</f>
        <v>-</v>
      </c>
      <c r="CG8" s="54" t="str" cm="1">
        <f t="array" aca="1" ref="CG8" ca="1">IFERROR(HLOOKUP(INDIRECT("BH8"),クラス・種目リスト!$A$156:$L$207,27,FALSE),"-")</f>
        <v>-</v>
      </c>
      <c r="CH8" s="54" cm="1">
        <f t="array" aca="1" ref="CH8" ca="1">COUNTIF(BI8:CG8,INDIRECT("N8"))</f>
        <v>0</v>
      </c>
      <c r="CI8" s="54" cm="1">
        <f t="array" aca="1" ref="CI8" ca="1">COUNTIF(BI8:CG8,INDIRECT("X8"))</f>
        <v>0</v>
      </c>
      <c r="CJ8" s="54"/>
      <c r="CK8" s="54"/>
      <c r="CL8" s="54"/>
      <c r="CM8" s="54"/>
      <c r="CN8" s="54"/>
      <c r="CO8" s="54"/>
      <c r="CP8" s="54"/>
      <c r="CQ8" s="54"/>
      <c r="CR8" s="54"/>
      <c r="CS8" s="54"/>
      <c r="CT8" s="54"/>
      <c r="CU8" s="54"/>
      <c r="CV8" s="54"/>
      <c r="CW8" s="54"/>
      <c r="CX8" s="54"/>
      <c r="CY8" s="54"/>
      <c r="CZ8" s="54"/>
      <c r="DA8" s="54"/>
      <c r="DB8" s="54"/>
      <c r="DC8" s="54"/>
      <c r="DD8" s="54"/>
      <c r="DE8" s="54"/>
      <c r="DF8" s="54"/>
      <c r="DG8" s="54"/>
      <c r="DH8" s="54"/>
      <c r="DI8" s="54"/>
      <c r="DJ8" s="54"/>
      <c r="DK8" s="54"/>
      <c r="DL8" s="54"/>
      <c r="DM8" s="54"/>
      <c r="DN8" s="54"/>
      <c r="DO8" s="150"/>
      <c r="DP8" s="150"/>
      <c r="DQ8" s="150"/>
      <c r="DR8" s="150"/>
      <c r="DS8" s="150"/>
      <c r="DT8" s="150"/>
      <c r="DU8" s="150"/>
      <c r="DV8" s="55" t="str" cm="1">
        <f t="array" aca="1" ref="DV8" ca="1">INDIRECT("J8")</f>
        <v/>
      </c>
      <c r="DW8" s="150" cm="1">
        <f t="array" aca="1" ref="DW8" ca="1">IF(INDIRECT("N8")="-",0,COUNTA(INDIRECT("N8")))+IF(INDIRECT("X8")="-",0,COUNTA(INDIRECT("X8")))+IF(INDIRECT("AK8")="-",0,COUNTA(INDIRECT("AK8")))+IF(INDIRECT("AT8")="-",0,COUNTA(INDIRECT("AT8")))</f>
        <v>0</v>
      </c>
      <c r="DX8" s="150"/>
      <c r="DY8" s="55" cm="1">
        <f t="array" aca="1" ref="DY8" ca="1">INDIRECT("C8")</f>
        <v>0</v>
      </c>
      <c r="DZ8" s="50"/>
      <c r="EA8" s="50" t="str" cm="1">
        <f t="array" aca="1" ref="EA8" ca="1">IFERROR(FIND("《",INDIRECT("N8")),"")</f>
        <v/>
      </c>
      <c r="EB8" s="50" t="str" cm="1">
        <f t="array" aca="1" ref="EB8" ca="1">IFERROR(FIND("《",INDIRECT("X8")),"")</f>
        <v/>
      </c>
      <c r="EC8" s="50"/>
      <c r="ED8" s="50"/>
    </row>
    <row r="9" spans="1:134" ht="19.5" customHeight="1" x14ac:dyDescent="0.15">
      <c r="A9" s="266"/>
      <c r="B9" s="48"/>
      <c r="C9" s="81"/>
      <c r="D9" s="39"/>
      <c r="E9" s="40"/>
      <c r="F9" s="41"/>
      <c r="G9" s="20"/>
      <c r="H9" s="4"/>
      <c r="I9" s="22"/>
      <c r="J9" s="217" t="str">
        <f ca="1">IF(DY9=0,"",IF(申込書!$B$6="","",申込書!$B$6))</f>
        <v/>
      </c>
      <c r="K9" s="218" t="str">
        <f ca="1">IF(DY9=0,"",IF(申込書!$B$4="","",申込書!$B$4))</f>
        <v/>
      </c>
      <c r="L9" s="217" t="str">
        <f ca="1">IF(DY9=0,"",IF(申込書!$E$4="","",ASC(申込書!$E$4)))</f>
        <v/>
      </c>
      <c r="M9" s="26"/>
      <c r="N9" s="23"/>
      <c r="O9" s="15"/>
      <c r="P9" s="16"/>
      <c r="Q9" s="15"/>
      <c r="R9" s="17"/>
      <c r="S9" s="15"/>
      <c r="T9" s="17"/>
      <c r="U9" s="385"/>
      <c r="V9" s="208"/>
      <c r="W9" s="6"/>
      <c r="X9" s="75"/>
      <c r="Y9" s="15"/>
      <c r="Z9" s="16"/>
      <c r="AA9" s="18"/>
      <c r="AB9" s="17"/>
      <c r="AC9" s="19"/>
      <c r="AD9" s="17"/>
      <c r="AE9" s="385"/>
      <c r="AF9" s="386"/>
      <c r="AG9" s="24"/>
      <c r="AH9" s="24"/>
      <c r="AI9" s="4" t="str">
        <f t="shared" si="0"/>
        <v>-</v>
      </c>
      <c r="AJ9" s="5"/>
      <c r="AK9" s="10"/>
      <c r="AL9" s="9"/>
      <c r="AM9" s="9"/>
      <c r="AN9" s="9"/>
      <c r="AO9" s="9"/>
      <c r="AP9" s="9"/>
      <c r="AQ9" s="9"/>
      <c r="AR9" s="384"/>
      <c r="AS9" s="10"/>
      <c r="AT9" s="10"/>
      <c r="AU9" s="9"/>
      <c r="AV9" s="9"/>
      <c r="AW9" s="9"/>
      <c r="AX9" s="9"/>
      <c r="AY9" s="9"/>
      <c r="AZ9" s="9"/>
      <c r="BA9" s="384"/>
      <c r="BB9" s="10"/>
      <c r="BC9" s="6"/>
      <c r="BD9" s="4"/>
      <c r="BE9" s="376"/>
      <c r="BF9" s="377" t="str">
        <f ca="1">IF(DY9=0,"",IF(申込書!$E$6="","",申込書!$E$6))</f>
        <v/>
      </c>
      <c r="BG9" s="66" t="str">
        <f t="shared" ca="1" si="1"/>
        <v/>
      </c>
      <c r="BH9" s="61" t="str" cm="1">
        <f t="array" aca="1" ref="BH9" ca="1">IF(クラス・種目リスト!$A$57=1,INDIRECT("$J9")&amp;INDIRECT("$H9")&amp;RIGHT(INDIRECT("$I9"),1),INDIRECT("$J9")&amp;INDIRECT("$H9"))</f>
        <v/>
      </c>
      <c r="BI9" s="54" t="str" cm="1">
        <f t="array" aca="1" ref="BI9" ca="1">IFERROR(HLOOKUP(INDIRECT("BH9"),クラス・種目リスト!$A$156:$L$207,3,FALSE),"-")</f>
        <v>-</v>
      </c>
      <c r="BJ9" s="54" t="str" cm="1">
        <f t="array" aca="1" ref="BJ9" ca="1">IFERROR(HLOOKUP(INDIRECT("BH9"),クラス・種目リスト!$A$156:$L$207,4,FALSE),"-")</f>
        <v>-</v>
      </c>
      <c r="BK9" s="54" t="str" cm="1">
        <f t="array" aca="1" ref="BK9" ca="1">IFERROR(HLOOKUP(INDIRECT("BH9"),クラス・種目リスト!$A$156:$L$207,5,FALSE),"-")</f>
        <v>-</v>
      </c>
      <c r="BL9" s="54" t="str" cm="1">
        <f t="array" aca="1" ref="BL9" ca="1">IFERROR(HLOOKUP(INDIRECT("BH9"),クラス・種目リスト!$A$156:$L$207,6,FALSE),"-")</f>
        <v>-</v>
      </c>
      <c r="BM9" s="54" t="str" cm="1">
        <f t="array" aca="1" ref="BM9" ca="1">IFERROR(HLOOKUP(INDIRECT("BH9"),クラス・種目リスト!$A$156:$L$207,7,FALSE),"-")</f>
        <v>-</v>
      </c>
      <c r="BN9" s="54" t="str" cm="1">
        <f t="array" aca="1" ref="BN9" ca="1">IFERROR(HLOOKUP(INDIRECT("BH9"),クラス・種目リスト!$A$156:$L$207,8,FALSE),"-")</f>
        <v>-</v>
      </c>
      <c r="BO9" s="54" t="str" cm="1">
        <f t="array" aca="1" ref="BO9" ca="1">IFERROR(HLOOKUP(INDIRECT("BH9"),クラス・種目リスト!$A$156:$L$207,9,FALSE),"-")</f>
        <v>-</v>
      </c>
      <c r="BP9" s="54" t="str" cm="1">
        <f t="array" aca="1" ref="BP9" ca="1">IFERROR(HLOOKUP(INDIRECT("BH9"),クラス・種目リスト!$A$156:$L$207,10,FALSE),"-")</f>
        <v>-</v>
      </c>
      <c r="BQ9" s="54" t="str" cm="1">
        <f t="array" aca="1" ref="BQ9" ca="1">IFERROR(HLOOKUP(INDIRECT("BH9"),クラス・種目リスト!$A$156:$L$207,11,FALSE),"-")</f>
        <v>-</v>
      </c>
      <c r="BR9" s="54" t="str" cm="1">
        <f t="array" aca="1" ref="BR9" ca="1">IFERROR(HLOOKUP(INDIRECT("BH9"),クラス・種目リスト!$A$156:$L$207,12,FALSE),"-")</f>
        <v>-</v>
      </c>
      <c r="BS9" s="54" t="str" cm="1">
        <f t="array" aca="1" ref="BS9" ca="1">IFERROR(HLOOKUP(INDIRECT("BH9"),クラス・種目リスト!$A$156:$L$207,13,FALSE),"-")</f>
        <v>-</v>
      </c>
      <c r="BT9" s="54" t="str" cm="1">
        <f t="array" aca="1" ref="BT9" ca="1">IFERROR(HLOOKUP(INDIRECT("BH9"),クラス・種目リスト!$A$156:$L$207,14,FALSE),"-")</f>
        <v>-</v>
      </c>
      <c r="BU9" s="54" t="str" cm="1">
        <f t="array" aca="1" ref="BU9" ca="1">IFERROR(HLOOKUP(INDIRECT("BH9"),クラス・種目リスト!$A$156:$L$207,15,FALSE),"-")</f>
        <v>-</v>
      </c>
      <c r="BV9" s="54" t="str" cm="1">
        <f t="array" aca="1" ref="BV9" ca="1">IFERROR(HLOOKUP(INDIRECT("BH9"),クラス・種目リスト!$A$156:$L$207,16,FALSE),"-")</f>
        <v>-</v>
      </c>
      <c r="BW9" s="54" t="str" cm="1">
        <f t="array" aca="1" ref="BW9" ca="1">IFERROR(HLOOKUP(INDIRECT("BH9"),クラス・種目リスト!$A$156:$L$207,17,FALSE),"-")</f>
        <v>-</v>
      </c>
      <c r="BX9" s="54" t="str" cm="1">
        <f t="array" aca="1" ref="BX9" ca="1">IFERROR(HLOOKUP(INDIRECT("BH9"),クラス・種目リスト!$A$156:$L$207,18,FALSE),"-")</f>
        <v>-</v>
      </c>
      <c r="BY9" s="54" t="str" cm="1">
        <f t="array" aca="1" ref="BY9" ca="1">IFERROR(HLOOKUP(INDIRECT("BH9"),クラス・種目リスト!$A$156:$L$207,19,FALSE),"-")</f>
        <v>-</v>
      </c>
      <c r="BZ9" s="54" t="str" cm="1">
        <f t="array" aca="1" ref="BZ9" ca="1">IFERROR(HLOOKUP(INDIRECT("BH9"),クラス・種目リスト!$A$156:$L$207,20,FALSE),"-")</f>
        <v>-</v>
      </c>
      <c r="CA9" s="54" t="str" cm="1">
        <f t="array" aca="1" ref="CA9" ca="1">IFERROR(HLOOKUP(INDIRECT("BH9"),クラス・種目リスト!$A$156:$L$207,21,FALSE),"-")</f>
        <v>-</v>
      </c>
      <c r="CB9" s="54" t="str" cm="1">
        <f t="array" aca="1" ref="CB9" ca="1">IFERROR(HLOOKUP(INDIRECT("BH9"),クラス・種目リスト!$A$156:$L$207,22,FALSE),"-")</f>
        <v>-</v>
      </c>
      <c r="CC9" s="54" t="str" cm="1">
        <f t="array" aca="1" ref="CC9" ca="1">IFERROR(HLOOKUP(INDIRECT("BH9"),クラス・種目リスト!$A$156:$L$207,23,FALSE),"-")</f>
        <v>-</v>
      </c>
      <c r="CD9" s="54" t="str" cm="1">
        <f t="array" aca="1" ref="CD9" ca="1">IFERROR(HLOOKUP(INDIRECT("BH9"),クラス・種目リスト!$A$156:$L$207,24,FALSE),"-")</f>
        <v>-</v>
      </c>
      <c r="CE9" s="54" t="str" cm="1">
        <f t="array" aca="1" ref="CE9" ca="1">IFERROR(HLOOKUP(INDIRECT("BH9"),クラス・種目リスト!$A$156:$L$207,25,FALSE),"-")</f>
        <v>-</v>
      </c>
      <c r="CF9" s="54" t="str" cm="1">
        <f t="array" aca="1" ref="CF9" ca="1">IFERROR(HLOOKUP(INDIRECT("BH9"),クラス・種目リスト!$A$156:$L$207,26,FALSE),"-")</f>
        <v>-</v>
      </c>
      <c r="CG9" s="54" t="str" cm="1">
        <f t="array" aca="1" ref="CG9" ca="1">IFERROR(HLOOKUP(INDIRECT("BH9"),クラス・種目リスト!$A$156:$L$207,27,FALSE),"-")</f>
        <v>-</v>
      </c>
      <c r="CH9" s="54" cm="1">
        <f t="array" aca="1" ref="CH9" ca="1">COUNTIF(BI9:CG9,INDIRECT("N9"))</f>
        <v>0</v>
      </c>
      <c r="CI9" s="54" cm="1">
        <f t="array" aca="1" ref="CI9" ca="1">COUNTIF(BI9:CG9,INDIRECT("X9"))</f>
        <v>0</v>
      </c>
      <c r="CJ9" s="54"/>
      <c r="CK9" s="54"/>
      <c r="CL9" s="54"/>
      <c r="CM9" s="54"/>
      <c r="CN9" s="54"/>
      <c r="CO9" s="54"/>
      <c r="CP9" s="54"/>
      <c r="CQ9" s="54"/>
      <c r="CR9" s="54"/>
      <c r="CS9" s="54"/>
      <c r="CT9" s="54"/>
      <c r="CU9" s="54"/>
      <c r="CV9" s="54"/>
      <c r="CW9" s="54"/>
      <c r="CX9" s="54"/>
      <c r="CY9" s="54"/>
      <c r="CZ9" s="54"/>
      <c r="DA9" s="54"/>
      <c r="DB9" s="54"/>
      <c r="DC9" s="54"/>
      <c r="DD9" s="54"/>
      <c r="DE9" s="54"/>
      <c r="DF9" s="54"/>
      <c r="DG9" s="54"/>
      <c r="DH9" s="54"/>
      <c r="DI9" s="54"/>
      <c r="DJ9" s="54"/>
      <c r="DK9" s="54"/>
      <c r="DL9" s="54"/>
      <c r="DM9" s="54"/>
      <c r="DN9" s="54"/>
      <c r="DO9" s="150"/>
      <c r="DP9" s="150"/>
      <c r="DQ9" s="150"/>
      <c r="DR9" s="150"/>
      <c r="DS9" s="150"/>
      <c r="DT9" s="150"/>
      <c r="DU9" s="150"/>
      <c r="DV9" s="55" t="str" cm="1">
        <f t="array" aca="1" ref="DV9" ca="1">INDIRECT("J9")</f>
        <v/>
      </c>
      <c r="DW9" s="150" cm="1">
        <f t="array" aca="1" ref="DW9" ca="1">IF(INDIRECT("N9")="-",0,COUNTA(INDIRECT("N9")))+IF(INDIRECT("X9")="-",0,COUNTA(INDIRECT("X9")))+IF(INDIRECT("AK9")="-",0,COUNTA(INDIRECT("AK9")))+IF(INDIRECT("AT9")="-",0,COUNTA(INDIRECT("AT9")))</f>
        <v>0</v>
      </c>
      <c r="DX9" s="150"/>
      <c r="DY9" s="55" cm="1">
        <f t="array" aca="1" ref="DY9" ca="1">INDIRECT("C9")</f>
        <v>0</v>
      </c>
      <c r="DZ9" s="50"/>
      <c r="EA9" s="50" t="str" cm="1">
        <f t="array" aca="1" ref="EA9" ca="1">IFERROR(FIND("《",INDIRECT("N9")),"")</f>
        <v/>
      </c>
      <c r="EB9" s="50" t="str" cm="1">
        <f t="array" aca="1" ref="EB9" ca="1">IFERROR(FIND("《",INDIRECT("X9")),"")</f>
        <v/>
      </c>
      <c r="EC9" s="50"/>
      <c r="ED9" s="50"/>
    </row>
    <row r="10" spans="1:134" ht="19.5" customHeight="1" x14ac:dyDescent="0.15">
      <c r="A10" s="266"/>
      <c r="B10" s="48"/>
      <c r="C10" s="80"/>
      <c r="D10" s="36"/>
      <c r="E10" s="40"/>
      <c r="F10" s="41"/>
      <c r="G10" s="20"/>
      <c r="H10" s="4"/>
      <c r="I10" s="22"/>
      <c r="J10" s="217" t="str">
        <f ca="1">IF(DY10=0,"",IF(申込書!$B$6="","",申込書!$B$6))</f>
        <v/>
      </c>
      <c r="K10" s="218" t="str">
        <f ca="1">IF(DY10=0,"",IF(申込書!$B$4="","",申込書!$B$4))</f>
        <v/>
      </c>
      <c r="L10" s="217" t="str">
        <f ca="1">IF(DY10=0,"",IF(申込書!$E$4="","",ASC(申込書!$E$4)))</f>
        <v/>
      </c>
      <c r="M10" s="26"/>
      <c r="N10" s="23"/>
      <c r="O10" s="15"/>
      <c r="P10" s="16"/>
      <c r="Q10" s="15"/>
      <c r="R10" s="17"/>
      <c r="S10" s="15"/>
      <c r="T10" s="17"/>
      <c r="U10" s="385"/>
      <c r="V10" s="208"/>
      <c r="W10" s="6"/>
      <c r="X10" s="75"/>
      <c r="Y10" s="15"/>
      <c r="Z10" s="16"/>
      <c r="AA10" s="18"/>
      <c r="AB10" s="17"/>
      <c r="AC10" s="19"/>
      <c r="AD10" s="17"/>
      <c r="AE10" s="385"/>
      <c r="AF10" s="386"/>
      <c r="AG10" s="24"/>
      <c r="AH10" s="24"/>
      <c r="AI10" s="4" t="str">
        <f t="shared" si="0"/>
        <v>-</v>
      </c>
      <c r="AJ10" s="5"/>
      <c r="AK10" s="10"/>
      <c r="AL10" s="9"/>
      <c r="AM10" s="9"/>
      <c r="AN10" s="9"/>
      <c r="AO10" s="9"/>
      <c r="AP10" s="9"/>
      <c r="AQ10" s="9"/>
      <c r="AR10" s="384"/>
      <c r="AS10" s="10"/>
      <c r="AT10" s="10"/>
      <c r="AU10" s="9"/>
      <c r="AV10" s="9"/>
      <c r="AW10" s="9"/>
      <c r="AX10" s="9"/>
      <c r="AY10" s="9"/>
      <c r="AZ10" s="9"/>
      <c r="BA10" s="384"/>
      <c r="BB10" s="10"/>
      <c r="BC10" s="6"/>
      <c r="BD10" s="4"/>
      <c r="BE10" s="376"/>
      <c r="BF10" s="377" t="str">
        <f ca="1">IF(DY10=0,"",IF(申込書!$E$6="","",申込書!$E$6))</f>
        <v/>
      </c>
      <c r="BG10" s="66" t="str">
        <f t="shared" ca="1" si="1"/>
        <v/>
      </c>
      <c r="BH10" s="61" t="str" cm="1">
        <f t="array" aca="1" ref="BH10" ca="1">IF(クラス・種目リスト!$A$57=1,INDIRECT("$J10")&amp;INDIRECT("$H10")&amp;RIGHT(INDIRECT("$I10"),1),INDIRECT("$J10")&amp;INDIRECT("$H10"))</f>
        <v/>
      </c>
      <c r="BI10" s="54" t="str" cm="1">
        <f t="array" aca="1" ref="BI10" ca="1">IFERROR(HLOOKUP(INDIRECT("BH10"),クラス・種目リスト!$A$156:$L$207,3,FALSE),"-")</f>
        <v>-</v>
      </c>
      <c r="BJ10" s="54" t="str" cm="1">
        <f t="array" aca="1" ref="BJ10" ca="1">IFERROR(HLOOKUP(INDIRECT("BH10"),クラス・種目リスト!$A$156:$L$207,4,FALSE),"-")</f>
        <v>-</v>
      </c>
      <c r="BK10" s="54" t="str" cm="1">
        <f t="array" aca="1" ref="BK10" ca="1">IFERROR(HLOOKUP(INDIRECT("BH10"),クラス・種目リスト!$A$156:$L$207,5,FALSE),"-")</f>
        <v>-</v>
      </c>
      <c r="BL10" s="54" t="str" cm="1">
        <f t="array" aca="1" ref="BL10" ca="1">IFERROR(HLOOKUP(INDIRECT("BH10"),クラス・種目リスト!$A$156:$L$207,6,FALSE),"-")</f>
        <v>-</v>
      </c>
      <c r="BM10" s="54" t="str" cm="1">
        <f t="array" aca="1" ref="BM10" ca="1">IFERROR(HLOOKUP(INDIRECT("BH10"),クラス・種目リスト!$A$156:$L$207,7,FALSE),"-")</f>
        <v>-</v>
      </c>
      <c r="BN10" s="54" t="str" cm="1">
        <f t="array" aca="1" ref="BN10" ca="1">IFERROR(HLOOKUP(INDIRECT("BH10"),クラス・種目リスト!$A$156:$L$207,8,FALSE),"-")</f>
        <v>-</v>
      </c>
      <c r="BO10" s="54" t="str" cm="1">
        <f t="array" aca="1" ref="BO10" ca="1">IFERROR(HLOOKUP(INDIRECT("BH10"),クラス・種目リスト!$A$156:$L$207,9,FALSE),"-")</f>
        <v>-</v>
      </c>
      <c r="BP10" s="54" t="str" cm="1">
        <f t="array" aca="1" ref="BP10" ca="1">IFERROR(HLOOKUP(INDIRECT("BH10"),クラス・種目リスト!$A$156:$L$207,10,FALSE),"-")</f>
        <v>-</v>
      </c>
      <c r="BQ10" s="54" t="str" cm="1">
        <f t="array" aca="1" ref="BQ10" ca="1">IFERROR(HLOOKUP(INDIRECT("BH10"),クラス・種目リスト!$A$156:$L$207,11,FALSE),"-")</f>
        <v>-</v>
      </c>
      <c r="BR10" s="54" t="str" cm="1">
        <f t="array" aca="1" ref="BR10" ca="1">IFERROR(HLOOKUP(INDIRECT("BH10"),クラス・種目リスト!$A$156:$L$207,12,FALSE),"-")</f>
        <v>-</v>
      </c>
      <c r="BS10" s="54" t="str" cm="1">
        <f t="array" aca="1" ref="BS10" ca="1">IFERROR(HLOOKUP(INDIRECT("BH10"),クラス・種目リスト!$A$156:$L$207,13,FALSE),"-")</f>
        <v>-</v>
      </c>
      <c r="BT10" s="54" t="str" cm="1">
        <f t="array" aca="1" ref="BT10" ca="1">IFERROR(HLOOKUP(INDIRECT("BH10"),クラス・種目リスト!$A$156:$L$207,14,FALSE),"-")</f>
        <v>-</v>
      </c>
      <c r="BU10" s="54" t="str" cm="1">
        <f t="array" aca="1" ref="BU10" ca="1">IFERROR(HLOOKUP(INDIRECT("BH10"),クラス・種目リスト!$A$156:$L$207,15,FALSE),"-")</f>
        <v>-</v>
      </c>
      <c r="BV10" s="54" t="str" cm="1">
        <f t="array" aca="1" ref="BV10" ca="1">IFERROR(HLOOKUP(INDIRECT("BH10"),クラス・種目リスト!$A$156:$L$207,16,FALSE),"-")</f>
        <v>-</v>
      </c>
      <c r="BW10" s="54" t="str" cm="1">
        <f t="array" aca="1" ref="BW10" ca="1">IFERROR(HLOOKUP(INDIRECT("BH10"),クラス・種目リスト!$A$156:$L$207,17,FALSE),"-")</f>
        <v>-</v>
      </c>
      <c r="BX10" s="54" t="str" cm="1">
        <f t="array" aca="1" ref="BX10" ca="1">IFERROR(HLOOKUP(INDIRECT("BH10"),クラス・種目リスト!$A$156:$L$207,18,FALSE),"-")</f>
        <v>-</v>
      </c>
      <c r="BY10" s="54" t="str" cm="1">
        <f t="array" aca="1" ref="BY10" ca="1">IFERROR(HLOOKUP(INDIRECT("BH10"),クラス・種目リスト!$A$156:$L$207,19,FALSE),"-")</f>
        <v>-</v>
      </c>
      <c r="BZ10" s="54" t="str" cm="1">
        <f t="array" aca="1" ref="BZ10" ca="1">IFERROR(HLOOKUP(INDIRECT("BH10"),クラス・種目リスト!$A$156:$L$207,20,FALSE),"-")</f>
        <v>-</v>
      </c>
      <c r="CA10" s="54" t="str" cm="1">
        <f t="array" aca="1" ref="CA10" ca="1">IFERROR(HLOOKUP(INDIRECT("BH10"),クラス・種目リスト!$A$156:$L$207,21,FALSE),"-")</f>
        <v>-</v>
      </c>
      <c r="CB10" s="54" t="str" cm="1">
        <f t="array" aca="1" ref="CB10" ca="1">IFERROR(HLOOKUP(INDIRECT("BH10"),クラス・種目リスト!$A$156:$L$207,22,FALSE),"-")</f>
        <v>-</v>
      </c>
      <c r="CC10" s="54" t="str" cm="1">
        <f t="array" aca="1" ref="CC10" ca="1">IFERROR(HLOOKUP(INDIRECT("BH10"),クラス・種目リスト!$A$156:$L$207,23,FALSE),"-")</f>
        <v>-</v>
      </c>
      <c r="CD10" s="54" t="str" cm="1">
        <f t="array" aca="1" ref="CD10" ca="1">IFERROR(HLOOKUP(INDIRECT("BH10"),クラス・種目リスト!$A$156:$L$207,24,FALSE),"-")</f>
        <v>-</v>
      </c>
      <c r="CE10" s="54" t="str" cm="1">
        <f t="array" aca="1" ref="CE10" ca="1">IFERROR(HLOOKUP(INDIRECT("BH10"),クラス・種目リスト!$A$156:$L$207,25,FALSE),"-")</f>
        <v>-</v>
      </c>
      <c r="CF10" s="54" t="str" cm="1">
        <f t="array" aca="1" ref="CF10" ca="1">IFERROR(HLOOKUP(INDIRECT("BH10"),クラス・種目リスト!$A$156:$L$207,26,FALSE),"-")</f>
        <v>-</v>
      </c>
      <c r="CG10" s="54" t="str" cm="1">
        <f t="array" aca="1" ref="CG10" ca="1">IFERROR(HLOOKUP(INDIRECT("BH10"),クラス・種目リスト!$A$156:$L$207,27,FALSE),"-")</f>
        <v>-</v>
      </c>
      <c r="CH10" s="54" cm="1">
        <f t="array" aca="1" ref="CH10" ca="1">COUNTIF(BI10:CG10,INDIRECT("N10"))</f>
        <v>0</v>
      </c>
      <c r="CI10" s="54" cm="1">
        <f t="array" aca="1" ref="CI10" ca="1">COUNTIF(BI10:CG10,INDIRECT("X10"))</f>
        <v>0</v>
      </c>
      <c r="CJ10" s="54"/>
      <c r="CK10" s="54"/>
      <c r="CL10" s="54"/>
      <c r="CM10" s="54"/>
      <c r="CN10" s="54"/>
      <c r="CO10" s="54"/>
      <c r="CP10" s="54"/>
      <c r="CQ10" s="54"/>
      <c r="CR10" s="54"/>
      <c r="CS10" s="54"/>
      <c r="CT10" s="54"/>
      <c r="CU10" s="54"/>
      <c r="CV10" s="54"/>
      <c r="CW10" s="54"/>
      <c r="CX10" s="54"/>
      <c r="CY10" s="54"/>
      <c r="CZ10" s="54"/>
      <c r="DA10" s="54"/>
      <c r="DB10" s="54"/>
      <c r="DC10" s="54"/>
      <c r="DD10" s="54"/>
      <c r="DE10" s="54"/>
      <c r="DF10" s="54"/>
      <c r="DG10" s="54"/>
      <c r="DH10" s="54"/>
      <c r="DI10" s="54"/>
      <c r="DJ10" s="54"/>
      <c r="DK10" s="54"/>
      <c r="DL10" s="54"/>
      <c r="DM10" s="54"/>
      <c r="DN10" s="54"/>
      <c r="DO10" s="150"/>
      <c r="DP10" s="150"/>
      <c r="DQ10" s="150"/>
      <c r="DR10" s="150"/>
      <c r="DS10" s="150"/>
      <c r="DT10" s="150"/>
      <c r="DU10" s="150"/>
      <c r="DV10" s="55" t="str" cm="1">
        <f t="array" aca="1" ref="DV10" ca="1">INDIRECT("J10")</f>
        <v/>
      </c>
      <c r="DW10" s="150" cm="1">
        <f t="array" aca="1" ref="DW10" ca="1">IF(INDIRECT("N10")="-",0,COUNTA(INDIRECT("N10")))+IF(INDIRECT("X10")="-",0,COUNTA(INDIRECT("X10")))+IF(INDIRECT("AK10")="-",0,COUNTA(INDIRECT("AK10")))+IF(INDIRECT("AT10")="-",0,COUNTA(INDIRECT("AT10")))</f>
        <v>0</v>
      </c>
      <c r="DX10" s="150"/>
      <c r="DY10" s="55" cm="1">
        <f t="array" aca="1" ref="DY10" ca="1">INDIRECT("C10")</f>
        <v>0</v>
      </c>
      <c r="DZ10" s="50"/>
      <c r="EA10" s="50" t="str" cm="1">
        <f t="array" aca="1" ref="EA10" ca="1">IFERROR(FIND("《",INDIRECT("N10")),"")</f>
        <v/>
      </c>
      <c r="EB10" s="50" t="str" cm="1">
        <f t="array" aca="1" ref="EB10" ca="1">IFERROR(FIND("《",INDIRECT("X10")),"")</f>
        <v/>
      </c>
      <c r="EC10" s="50"/>
      <c r="ED10" s="50"/>
    </row>
    <row r="11" spans="1:134" ht="19.5" customHeight="1" x14ac:dyDescent="0.15">
      <c r="A11" s="266"/>
      <c r="B11" s="48"/>
      <c r="C11" s="81"/>
      <c r="D11" s="39"/>
      <c r="E11" s="40"/>
      <c r="F11" s="41"/>
      <c r="G11" s="20"/>
      <c r="H11" s="4"/>
      <c r="I11" s="22"/>
      <c r="J11" s="217" t="str">
        <f ca="1">IF(DY11=0,"",IF(申込書!$B$6="","",申込書!$B$6))</f>
        <v/>
      </c>
      <c r="K11" s="218" t="str">
        <f ca="1">IF(DY11=0,"",IF(申込書!$B$4="","",申込書!$B$4))</f>
        <v/>
      </c>
      <c r="L11" s="217" t="str">
        <f ca="1">IF(DY11=0,"",IF(申込書!$E$4="","",ASC(申込書!$E$4)))</f>
        <v/>
      </c>
      <c r="M11" s="26"/>
      <c r="N11" s="23"/>
      <c r="O11" s="15"/>
      <c r="P11" s="16"/>
      <c r="Q11" s="15"/>
      <c r="R11" s="17"/>
      <c r="S11" s="15"/>
      <c r="T11" s="17"/>
      <c r="U11" s="385"/>
      <c r="V11" s="208"/>
      <c r="W11" s="6"/>
      <c r="X11" s="75"/>
      <c r="Y11" s="15"/>
      <c r="Z11" s="16"/>
      <c r="AA11" s="18"/>
      <c r="AB11" s="17"/>
      <c r="AC11" s="19"/>
      <c r="AD11" s="17"/>
      <c r="AE11" s="385"/>
      <c r="AF11" s="386"/>
      <c r="AG11" s="24"/>
      <c r="AH11" s="24"/>
      <c r="AI11" s="4" t="str">
        <f t="shared" si="0"/>
        <v>-</v>
      </c>
      <c r="AJ11" s="5"/>
      <c r="AK11" s="10"/>
      <c r="AL11" s="9"/>
      <c r="AM11" s="9"/>
      <c r="AN11" s="9"/>
      <c r="AO11" s="9"/>
      <c r="AP11" s="9"/>
      <c r="AQ11" s="9"/>
      <c r="AR11" s="384"/>
      <c r="AS11" s="10"/>
      <c r="AT11" s="10"/>
      <c r="AU11" s="9"/>
      <c r="AV11" s="9"/>
      <c r="AW11" s="9"/>
      <c r="AX11" s="9"/>
      <c r="AY11" s="9"/>
      <c r="AZ11" s="9"/>
      <c r="BA11" s="384"/>
      <c r="BB11" s="10"/>
      <c r="BC11" s="6"/>
      <c r="BD11" s="4"/>
      <c r="BE11" s="376"/>
      <c r="BF11" s="377" t="str">
        <f ca="1">IF(DY11=0,"",IF(申込書!$E$6="","",申込書!$E$6))</f>
        <v/>
      </c>
      <c r="BG11" s="66" t="str">
        <f t="shared" ca="1" si="1"/>
        <v/>
      </c>
      <c r="BH11" s="61" t="str" cm="1">
        <f t="array" aca="1" ref="BH11" ca="1">IF(クラス・種目リスト!$A$57=1,INDIRECT("$J11")&amp;INDIRECT("$H11")&amp;RIGHT(INDIRECT("$I11"),1),INDIRECT("$J11")&amp;INDIRECT("$H11"))</f>
        <v/>
      </c>
      <c r="BI11" s="54" t="str" cm="1">
        <f t="array" aca="1" ref="BI11" ca="1">IFERROR(HLOOKUP(INDIRECT("BH11"),クラス・種目リスト!$A$156:$L$207,3,FALSE),"-")</f>
        <v>-</v>
      </c>
      <c r="BJ11" s="54" t="str" cm="1">
        <f t="array" aca="1" ref="BJ11" ca="1">IFERROR(HLOOKUP(INDIRECT("BH11"),クラス・種目リスト!$A$156:$L$207,4,FALSE),"-")</f>
        <v>-</v>
      </c>
      <c r="BK11" s="54" t="str" cm="1">
        <f t="array" aca="1" ref="BK11" ca="1">IFERROR(HLOOKUP(INDIRECT("BH11"),クラス・種目リスト!$A$156:$L$207,5,FALSE),"-")</f>
        <v>-</v>
      </c>
      <c r="BL11" s="54" t="str" cm="1">
        <f t="array" aca="1" ref="BL11" ca="1">IFERROR(HLOOKUP(INDIRECT("BH11"),クラス・種目リスト!$A$156:$L$207,6,FALSE),"-")</f>
        <v>-</v>
      </c>
      <c r="BM11" s="54" t="str" cm="1">
        <f t="array" aca="1" ref="BM11" ca="1">IFERROR(HLOOKUP(INDIRECT("BH11"),クラス・種目リスト!$A$156:$L$207,7,FALSE),"-")</f>
        <v>-</v>
      </c>
      <c r="BN11" s="54" t="str" cm="1">
        <f t="array" aca="1" ref="BN11" ca="1">IFERROR(HLOOKUP(INDIRECT("BH11"),クラス・種目リスト!$A$156:$L$207,8,FALSE),"-")</f>
        <v>-</v>
      </c>
      <c r="BO11" s="54" t="str" cm="1">
        <f t="array" aca="1" ref="BO11" ca="1">IFERROR(HLOOKUP(INDIRECT("BH11"),クラス・種目リスト!$A$156:$L$207,9,FALSE),"-")</f>
        <v>-</v>
      </c>
      <c r="BP11" s="54" t="str" cm="1">
        <f t="array" aca="1" ref="BP11" ca="1">IFERROR(HLOOKUP(INDIRECT("BH11"),クラス・種目リスト!$A$156:$L$207,10,FALSE),"-")</f>
        <v>-</v>
      </c>
      <c r="BQ11" s="54" t="str" cm="1">
        <f t="array" aca="1" ref="BQ11" ca="1">IFERROR(HLOOKUP(INDIRECT("BH11"),クラス・種目リスト!$A$156:$L$207,11,FALSE),"-")</f>
        <v>-</v>
      </c>
      <c r="BR11" s="54" t="str" cm="1">
        <f t="array" aca="1" ref="BR11" ca="1">IFERROR(HLOOKUP(INDIRECT("BH11"),クラス・種目リスト!$A$156:$L$207,12,FALSE),"-")</f>
        <v>-</v>
      </c>
      <c r="BS11" s="54" t="str" cm="1">
        <f t="array" aca="1" ref="BS11" ca="1">IFERROR(HLOOKUP(INDIRECT("BH11"),クラス・種目リスト!$A$156:$L$207,13,FALSE),"-")</f>
        <v>-</v>
      </c>
      <c r="BT11" s="54" t="str" cm="1">
        <f t="array" aca="1" ref="BT11" ca="1">IFERROR(HLOOKUP(INDIRECT("BH11"),クラス・種目リスト!$A$156:$L$207,14,FALSE),"-")</f>
        <v>-</v>
      </c>
      <c r="BU11" s="54" t="str" cm="1">
        <f t="array" aca="1" ref="BU11" ca="1">IFERROR(HLOOKUP(INDIRECT("BH11"),クラス・種目リスト!$A$156:$L$207,15,FALSE),"-")</f>
        <v>-</v>
      </c>
      <c r="BV11" s="54" t="str" cm="1">
        <f t="array" aca="1" ref="BV11" ca="1">IFERROR(HLOOKUP(INDIRECT("BH11"),クラス・種目リスト!$A$156:$L$207,16,FALSE),"-")</f>
        <v>-</v>
      </c>
      <c r="BW11" s="54" t="str" cm="1">
        <f t="array" aca="1" ref="BW11" ca="1">IFERROR(HLOOKUP(INDIRECT("BH11"),クラス・種目リスト!$A$156:$L$207,17,FALSE),"-")</f>
        <v>-</v>
      </c>
      <c r="BX11" s="54" t="str" cm="1">
        <f t="array" aca="1" ref="BX11" ca="1">IFERROR(HLOOKUP(INDIRECT("BH11"),クラス・種目リスト!$A$156:$L$207,18,FALSE),"-")</f>
        <v>-</v>
      </c>
      <c r="BY11" s="54" t="str" cm="1">
        <f t="array" aca="1" ref="BY11" ca="1">IFERROR(HLOOKUP(INDIRECT("BH11"),クラス・種目リスト!$A$156:$L$207,19,FALSE),"-")</f>
        <v>-</v>
      </c>
      <c r="BZ11" s="54" t="str" cm="1">
        <f t="array" aca="1" ref="BZ11" ca="1">IFERROR(HLOOKUP(INDIRECT("BH11"),クラス・種目リスト!$A$156:$L$207,20,FALSE),"-")</f>
        <v>-</v>
      </c>
      <c r="CA11" s="54" t="str" cm="1">
        <f t="array" aca="1" ref="CA11" ca="1">IFERROR(HLOOKUP(INDIRECT("BH11"),クラス・種目リスト!$A$156:$L$207,21,FALSE),"-")</f>
        <v>-</v>
      </c>
      <c r="CB11" s="54" t="str" cm="1">
        <f t="array" aca="1" ref="CB11" ca="1">IFERROR(HLOOKUP(INDIRECT("BH11"),クラス・種目リスト!$A$156:$L$207,22,FALSE),"-")</f>
        <v>-</v>
      </c>
      <c r="CC11" s="54" t="str" cm="1">
        <f t="array" aca="1" ref="CC11" ca="1">IFERROR(HLOOKUP(INDIRECT("BH11"),クラス・種目リスト!$A$156:$L$207,23,FALSE),"-")</f>
        <v>-</v>
      </c>
      <c r="CD11" s="54" t="str" cm="1">
        <f t="array" aca="1" ref="CD11" ca="1">IFERROR(HLOOKUP(INDIRECT("BH11"),クラス・種目リスト!$A$156:$L$207,24,FALSE),"-")</f>
        <v>-</v>
      </c>
      <c r="CE11" s="54" t="str" cm="1">
        <f t="array" aca="1" ref="CE11" ca="1">IFERROR(HLOOKUP(INDIRECT("BH11"),クラス・種目リスト!$A$156:$L$207,25,FALSE),"-")</f>
        <v>-</v>
      </c>
      <c r="CF11" s="54" t="str" cm="1">
        <f t="array" aca="1" ref="CF11" ca="1">IFERROR(HLOOKUP(INDIRECT("BH11"),クラス・種目リスト!$A$156:$L$207,26,FALSE),"-")</f>
        <v>-</v>
      </c>
      <c r="CG11" s="54" t="str" cm="1">
        <f t="array" aca="1" ref="CG11" ca="1">IFERROR(HLOOKUP(INDIRECT("BH11"),クラス・種目リスト!$A$156:$L$207,27,FALSE),"-")</f>
        <v>-</v>
      </c>
      <c r="CH11" s="54" cm="1">
        <f t="array" aca="1" ref="CH11" ca="1">COUNTIF(BI11:CG11,INDIRECT("N11"))</f>
        <v>0</v>
      </c>
      <c r="CI11" s="54" cm="1">
        <f t="array" aca="1" ref="CI11" ca="1">COUNTIF(BI11:CG11,INDIRECT("X11"))</f>
        <v>0</v>
      </c>
      <c r="CJ11" s="54"/>
      <c r="CK11" s="54"/>
      <c r="CL11" s="54"/>
      <c r="CM11" s="54"/>
      <c r="CN11" s="54"/>
      <c r="CO11" s="54"/>
      <c r="CP11" s="54"/>
      <c r="CQ11" s="54"/>
      <c r="CR11" s="54"/>
      <c r="CS11" s="54"/>
      <c r="CT11" s="54"/>
      <c r="CU11" s="54"/>
      <c r="CV11" s="54"/>
      <c r="CW11" s="54"/>
      <c r="CX11" s="54"/>
      <c r="CY11" s="54"/>
      <c r="CZ11" s="54"/>
      <c r="DA11" s="54"/>
      <c r="DB11" s="54"/>
      <c r="DC11" s="54"/>
      <c r="DD11" s="54"/>
      <c r="DE11" s="54"/>
      <c r="DF11" s="54"/>
      <c r="DG11" s="54"/>
      <c r="DH11" s="54"/>
      <c r="DI11" s="54"/>
      <c r="DJ11" s="54"/>
      <c r="DK11" s="54"/>
      <c r="DL11" s="54"/>
      <c r="DM11" s="54"/>
      <c r="DN11" s="54"/>
      <c r="DO11" s="150"/>
      <c r="DP11" s="150"/>
      <c r="DQ11" s="150"/>
      <c r="DR11" s="150"/>
      <c r="DS11" s="150"/>
      <c r="DT11" s="150"/>
      <c r="DU11" s="150"/>
      <c r="DV11" s="55" t="str" cm="1">
        <f t="array" aca="1" ref="DV11" ca="1">INDIRECT("J11")</f>
        <v/>
      </c>
      <c r="DW11" s="150" cm="1">
        <f t="array" aca="1" ref="DW11" ca="1">IF(INDIRECT("N11")="-",0,COUNTA(INDIRECT("N11")))+IF(INDIRECT("X11")="-",0,COUNTA(INDIRECT("X11")))+IF(INDIRECT("AK11")="-",0,COUNTA(INDIRECT("AK11")))+IF(INDIRECT("AT11")="-",0,COUNTA(INDIRECT("AT11")))</f>
        <v>0</v>
      </c>
      <c r="DX11" s="150"/>
      <c r="DY11" s="55" cm="1">
        <f t="array" aca="1" ref="DY11" ca="1">INDIRECT("C11")</f>
        <v>0</v>
      </c>
      <c r="DZ11" s="50"/>
      <c r="EA11" s="50" t="str" cm="1">
        <f t="array" aca="1" ref="EA11" ca="1">IFERROR(FIND("《",INDIRECT("N11")),"")</f>
        <v/>
      </c>
      <c r="EB11" s="50" t="str" cm="1">
        <f t="array" aca="1" ref="EB11" ca="1">IFERROR(FIND("《",INDIRECT("X11")),"")</f>
        <v/>
      </c>
      <c r="EC11" s="50"/>
      <c r="ED11" s="50"/>
    </row>
    <row r="12" spans="1:134" ht="19.5" customHeight="1" x14ac:dyDescent="0.15">
      <c r="A12" s="266"/>
      <c r="B12" s="48"/>
      <c r="C12" s="80"/>
      <c r="D12" s="36"/>
      <c r="E12" s="40"/>
      <c r="F12" s="41"/>
      <c r="G12" s="20"/>
      <c r="H12" s="4"/>
      <c r="I12" s="22"/>
      <c r="J12" s="217" t="str">
        <f ca="1">IF(DY12=0,"",IF(申込書!$B$6="","",申込書!$B$6))</f>
        <v/>
      </c>
      <c r="K12" s="218" t="str">
        <f ca="1">IF(DY12=0,"",IF(申込書!$B$4="","",申込書!$B$4))</f>
        <v/>
      </c>
      <c r="L12" s="217" t="str">
        <f ca="1">IF(DY12=0,"",IF(申込書!$E$4="","",ASC(申込書!$E$4)))</f>
        <v/>
      </c>
      <c r="M12" s="26"/>
      <c r="N12" s="23"/>
      <c r="O12" s="15"/>
      <c r="P12" s="16"/>
      <c r="Q12" s="15"/>
      <c r="R12" s="17"/>
      <c r="S12" s="15"/>
      <c r="T12" s="17"/>
      <c r="U12" s="385"/>
      <c r="V12" s="208"/>
      <c r="W12" s="6"/>
      <c r="X12" s="75"/>
      <c r="Y12" s="15"/>
      <c r="Z12" s="16"/>
      <c r="AA12" s="18"/>
      <c r="AB12" s="17"/>
      <c r="AC12" s="19"/>
      <c r="AD12" s="17"/>
      <c r="AE12" s="385"/>
      <c r="AF12" s="386"/>
      <c r="AG12" s="24"/>
      <c r="AH12" s="24"/>
      <c r="AI12" s="4" t="str">
        <f t="shared" si="0"/>
        <v>-</v>
      </c>
      <c r="AJ12" s="5"/>
      <c r="AK12" s="10"/>
      <c r="AL12" s="9"/>
      <c r="AM12" s="9"/>
      <c r="AN12" s="9"/>
      <c r="AO12" s="9"/>
      <c r="AP12" s="9"/>
      <c r="AQ12" s="9"/>
      <c r="AR12" s="384"/>
      <c r="AS12" s="10"/>
      <c r="AT12" s="10"/>
      <c r="AU12" s="9"/>
      <c r="AV12" s="9"/>
      <c r="AW12" s="9"/>
      <c r="AX12" s="9"/>
      <c r="AY12" s="9"/>
      <c r="AZ12" s="9"/>
      <c r="BA12" s="384"/>
      <c r="BB12" s="10"/>
      <c r="BC12" s="6"/>
      <c r="BD12" s="4"/>
      <c r="BE12" s="376"/>
      <c r="BF12" s="377" t="str">
        <f ca="1">IF(DY12=0,"",IF(申込書!$E$6="","",申込書!$E$6))</f>
        <v/>
      </c>
      <c r="BG12" s="66" t="str">
        <f t="shared" ca="1" si="1"/>
        <v/>
      </c>
      <c r="BH12" s="61" t="str" cm="1">
        <f t="array" aca="1" ref="BH12" ca="1">IF(クラス・種目リスト!$A$57=1,INDIRECT("$J12")&amp;INDIRECT("$H12")&amp;RIGHT(INDIRECT("$I12"),1),INDIRECT("$J12")&amp;INDIRECT("$H12"))</f>
        <v/>
      </c>
      <c r="BI12" s="54" t="str" cm="1">
        <f t="array" aca="1" ref="BI12" ca="1">IFERROR(HLOOKUP(INDIRECT("BH12"),クラス・種目リスト!$A$156:$L$207,3,FALSE),"-")</f>
        <v>-</v>
      </c>
      <c r="BJ12" s="54" t="str" cm="1">
        <f t="array" aca="1" ref="BJ12" ca="1">IFERROR(HLOOKUP(INDIRECT("BH12"),クラス・種目リスト!$A$156:$L$207,4,FALSE),"-")</f>
        <v>-</v>
      </c>
      <c r="BK12" s="54" t="str" cm="1">
        <f t="array" aca="1" ref="BK12" ca="1">IFERROR(HLOOKUP(INDIRECT("BH12"),クラス・種目リスト!$A$156:$L$207,5,FALSE),"-")</f>
        <v>-</v>
      </c>
      <c r="BL12" s="54" t="str" cm="1">
        <f t="array" aca="1" ref="BL12" ca="1">IFERROR(HLOOKUP(INDIRECT("BH12"),クラス・種目リスト!$A$156:$L$207,6,FALSE),"-")</f>
        <v>-</v>
      </c>
      <c r="BM12" s="54" t="str" cm="1">
        <f t="array" aca="1" ref="BM12" ca="1">IFERROR(HLOOKUP(INDIRECT("BH12"),クラス・種目リスト!$A$156:$L$207,7,FALSE),"-")</f>
        <v>-</v>
      </c>
      <c r="BN12" s="54" t="str" cm="1">
        <f t="array" aca="1" ref="BN12" ca="1">IFERROR(HLOOKUP(INDIRECT("BH12"),クラス・種目リスト!$A$156:$L$207,8,FALSE),"-")</f>
        <v>-</v>
      </c>
      <c r="BO12" s="54" t="str" cm="1">
        <f t="array" aca="1" ref="BO12" ca="1">IFERROR(HLOOKUP(INDIRECT("BH12"),クラス・種目リスト!$A$156:$L$207,9,FALSE),"-")</f>
        <v>-</v>
      </c>
      <c r="BP12" s="54" t="str" cm="1">
        <f t="array" aca="1" ref="BP12" ca="1">IFERROR(HLOOKUP(INDIRECT("BH12"),クラス・種目リスト!$A$156:$L$207,10,FALSE),"-")</f>
        <v>-</v>
      </c>
      <c r="BQ12" s="54" t="str" cm="1">
        <f t="array" aca="1" ref="BQ12" ca="1">IFERROR(HLOOKUP(INDIRECT("BH12"),クラス・種目リスト!$A$156:$L$207,11,FALSE),"-")</f>
        <v>-</v>
      </c>
      <c r="BR12" s="54" t="str" cm="1">
        <f t="array" aca="1" ref="BR12" ca="1">IFERROR(HLOOKUP(INDIRECT("BH12"),クラス・種目リスト!$A$156:$L$207,12,FALSE),"-")</f>
        <v>-</v>
      </c>
      <c r="BS12" s="54" t="str" cm="1">
        <f t="array" aca="1" ref="BS12" ca="1">IFERROR(HLOOKUP(INDIRECT("BH12"),クラス・種目リスト!$A$156:$L$207,13,FALSE),"-")</f>
        <v>-</v>
      </c>
      <c r="BT12" s="54" t="str" cm="1">
        <f t="array" aca="1" ref="BT12" ca="1">IFERROR(HLOOKUP(INDIRECT("BH12"),クラス・種目リスト!$A$156:$L$207,14,FALSE),"-")</f>
        <v>-</v>
      </c>
      <c r="BU12" s="54" t="str" cm="1">
        <f t="array" aca="1" ref="BU12" ca="1">IFERROR(HLOOKUP(INDIRECT("BH12"),クラス・種目リスト!$A$156:$L$207,15,FALSE),"-")</f>
        <v>-</v>
      </c>
      <c r="BV12" s="54" t="str" cm="1">
        <f t="array" aca="1" ref="BV12" ca="1">IFERROR(HLOOKUP(INDIRECT("BH12"),クラス・種目リスト!$A$156:$L$207,16,FALSE),"-")</f>
        <v>-</v>
      </c>
      <c r="BW12" s="54" t="str" cm="1">
        <f t="array" aca="1" ref="BW12" ca="1">IFERROR(HLOOKUP(INDIRECT("BH12"),クラス・種目リスト!$A$156:$L$207,17,FALSE),"-")</f>
        <v>-</v>
      </c>
      <c r="BX12" s="54" t="str" cm="1">
        <f t="array" aca="1" ref="BX12" ca="1">IFERROR(HLOOKUP(INDIRECT("BH12"),クラス・種目リスト!$A$156:$L$207,18,FALSE),"-")</f>
        <v>-</v>
      </c>
      <c r="BY12" s="54" t="str" cm="1">
        <f t="array" aca="1" ref="BY12" ca="1">IFERROR(HLOOKUP(INDIRECT("BH12"),クラス・種目リスト!$A$156:$L$207,19,FALSE),"-")</f>
        <v>-</v>
      </c>
      <c r="BZ12" s="54" t="str" cm="1">
        <f t="array" aca="1" ref="BZ12" ca="1">IFERROR(HLOOKUP(INDIRECT("BH12"),クラス・種目リスト!$A$156:$L$207,20,FALSE),"-")</f>
        <v>-</v>
      </c>
      <c r="CA12" s="54" t="str" cm="1">
        <f t="array" aca="1" ref="CA12" ca="1">IFERROR(HLOOKUP(INDIRECT("BH12"),クラス・種目リスト!$A$156:$L$207,21,FALSE),"-")</f>
        <v>-</v>
      </c>
      <c r="CB12" s="54" t="str" cm="1">
        <f t="array" aca="1" ref="CB12" ca="1">IFERROR(HLOOKUP(INDIRECT("BH12"),クラス・種目リスト!$A$156:$L$207,22,FALSE),"-")</f>
        <v>-</v>
      </c>
      <c r="CC12" s="54" t="str" cm="1">
        <f t="array" aca="1" ref="CC12" ca="1">IFERROR(HLOOKUP(INDIRECT("BH12"),クラス・種目リスト!$A$156:$L$207,23,FALSE),"-")</f>
        <v>-</v>
      </c>
      <c r="CD12" s="54" t="str" cm="1">
        <f t="array" aca="1" ref="CD12" ca="1">IFERROR(HLOOKUP(INDIRECT("BH12"),クラス・種目リスト!$A$156:$L$207,24,FALSE),"-")</f>
        <v>-</v>
      </c>
      <c r="CE12" s="54" t="str" cm="1">
        <f t="array" aca="1" ref="CE12" ca="1">IFERROR(HLOOKUP(INDIRECT("BH12"),クラス・種目リスト!$A$156:$L$207,25,FALSE),"-")</f>
        <v>-</v>
      </c>
      <c r="CF12" s="54" t="str" cm="1">
        <f t="array" aca="1" ref="CF12" ca="1">IFERROR(HLOOKUP(INDIRECT("BH12"),クラス・種目リスト!$A$156:$L$207,26,FALSE),"-")</f>
        <v>-</v>
      </c>
      <c r="CG12" s="54" t="str" cm="1">
        <f t="array" aca="1" ref="CG12" ca="1">IFERROR(HLOOKUP(INDIRECT("BH12"),クラス・種目リスト!$A$156:$L$207,27,FALSE),"-")</f>
        <v>-</v>
      </c>
      <c r="CH12" s="54" cm="1">
        <f t="array" aca="1" ref="CH12" ca="1">COUNTIF(BI12:CG12,INDIRECT("N12"))</f>
        <v>0</v>
      </c>
      <c r="CI12" s="54" cm="1">
        <f t="array" aca="1" ref="CI12" ca="1">COUNTIF(BI12:CG12,INDIRECT("X12"))</f>
        <v>0</v>
      </c>
      <c r="CJ12" s="54"/>
      <c r="CK12" s="54"/>
      <c r="CL12" s="54"/>
      <c r="CM12" s="54"/>
      <c r="CN12" s="54"/>
      <c r="CO12" s="54"/>
      <c r="CP12" s="54"/>
      <c r="CQ12" s="54"/>
      <c r="CR12" s="54"/>
      <c r="CS12" s="54"/>
      <c r="CT12" s="54"/>
      <c r="CU12" s="54"/>
      <c r="CV12" s="54"/>
      <c r="CW12" s="54"/>
      <c r="CX12" s="54"/>
      <c r="CY12" s="54"/>
      <c r="CZ12" s="54"/>
      <c r="DA12" s="54"/>
      <c r="DB12" s="54"/>
      <c r="DC12" s="54"/>
      <c r="DD12" s="54"/>
      <c r="DE12" s="54"/>
      <c r="DF12" s="54"/>
      <c r="DG12" s="54"/>
      <c r="DH12" s="54"/>
      <c r="DI12" s="54"/>
      <c r="DJ12" s="54"/>
      <c r="DK12" s="54"/>
      <c r="DL12" s="54"/>
      <c r="DM12" s="54"/>
      <c r="DN12" s="54"/>
      <c r="DO12" s="150"/>
      <c r="DP12" s="150"/>
      <c r="DQ12" s="150"/>
      <c r="DR12" s="150"/>
      <c r="DS12" s="150"/>
      <c r="DT12" s="150"/>
      <c r="DU12" s="150"/>
      <c r="DV12" s="55" t="str" cm="1">
        <f t="array" aca="1" ref="DV12" ca="1">INDIRECT("J12")</f>
        <v/>
      </c>
      <c r="DW12" s="150" cm="1">
        <f t="array" aca="1" ref="DW12" ca="1">IF(INDIRECT("N12")="-",0,COUNTA(INDIRECT("N12")))+IF(INDIRECT("X12")="-",0,COUNTA(INDIRECT("X12")))+IF(INDIRECT("AK12")="-",0,COUNTA(INDIRECT("AK12")))+IF(INDIRECT("AT12")="-",0,COUNTA(INDIRECT("AT12")))</f>
        <v>0</v>
      </c>
      <c r="DX12" s="150"/>
      <c r="DY12" s="55" cm="1">
        <f t="array" aca="1" ref="DY12" ca="1">INDIRECT("C12")</f>
        <v>0</v>
      </c>
      <c r="DZ12" s="50"/>
      <c r="EA12" s="50" t="str" cm="1">
        <f t="array" aca="1" ref="EA12" ca="1">IFERROR(FIND("《",INDIRECT("N12")),"")</f>
        <v/>
      </c>
      <c r="EB12" s="50" t="str" cm="1">
        <f t="array" aca="1" ref="EB12" ca="1">IFERROR(FIND("《",INDIRECT("X12")),"")</f>
        <v/>
      </c>
      <c r="EC12" s="50"/>
      <c r="ED12" s="50"/>
    </row>
    <row r="13" spans="1:134" ht="19.5" customHeight="1" x14ac:dyDescent="0.15">
      <c r="A13" s="266"/>
      <c r="B13" s="48"/>
      <c r="C13" s="81"/>
      <c r="D13" s="39"/>
      <c r="E13" s="40"/>
      <c r="F13" s="41"/>
      <c r="G13" s="20"/>
      <c r="H13" s="4"/>
      <c r="I13" s="22"/>
      <c r="J13" s="217" t="str">
        <f ca="1">IF(DY13=0,"",IF(申込書!$B$6="","",申込書!$B$6))</f>
        <v/>
      </c>
      <c r="K13" s="218" t="str">
        <f ca="1">IF(DY13=0,"",IF(申込書!$B$4="","",申込書!$B$4))</f>
        <v/>
      </c>
      <c r="L13" s="217" t="str">
        <f ca="1">IF(DY13=0,"",IF(申込書!$E$4="","",ASC(申込書!$E$4)))</f>
        <v/>
      </c>
      <c r="M13" s="26"/>
      <c r="N13" s="23"/>
      <c r="O13" s="15"/>
      <c r="P13" s="16"/>
      <c r="Q13" s="15"/>
      <c r="R13" s="17"/>
      <c r="S13" s="15"/>
      <c r="T13" s="17"/>
      <c r="U13" s="385"/>
      <c r="V13" s="208"/>
      <c r="W13" s="6"/>
      <c r="X13" s="75"/>
      <c r="Y13" s="15"/>
      <c r="Z13" s="16"/>
      <c r="AA13" s="18"/>
      <c r="AB13" s="17"/>
      <c r="AC13" s="19"/>
      <c r="AD13" s="17"/>
      <c r="AE13" s="385"/>
      <c r="AF13" s="386"/>
      <c r="AG13" s="24"/>
      <c r="AH13" s="24"/>
      <c r="AI13" s="4" t="str">
        <f t="shared" si="0"/>
        <v>-</v>
      </c>
      <c r="AJ13" s="5"/>
      <c r="AK13" s="10"/>
      <c r="AL13" s="9"/>
      <c r="AM13" s="9"/>
      <c r="AN13" s="9"/>
      <c r="AO13" s="9"/>
      <c r="AP13" s="9"/>
      <c r="AQ13" s="9"/>
      <c r="AR13" s="384"/>
      <c r="AS13" s="10"/>
      <c r="AT13" s="10"/>
      <c r="AU13" s="9"/>
      <c r="AV13" s="9"/>
      <c r="AW13" s="9"/>
      <c r="AX13" s="9"/>
      <c r="AY13" s="9"/>
      <c r="AZ13" s="9"/>
      <c r="BA13" s="384"/>
      <c r="BB13" s="10"/>
      <c r="BC13" s="6"/>
      <c r="BD13" s="4"/>
      <c r="BE13" s="376"/>
      <c r="BF13" s="377" t="str">
        <f ca="1">IF(DY13=0,"",IF(申込書!$E$6="","",申込書!$E$6))</f>
        <v/>
      </c>
      <c r="BG13" s="66" t="str">
        <f t="shared" ca="1" si="1"/>
        <v/>
      </c>
      <c r="BH13" s="61" t="str" cm="1">
        <f t="array" aca="1" ref="BH13" ca="1">IF(クラス・種目リスト!$A$57=1,INDIRECT("$J13")&amp;INDIRECT("$H13")&amp;RIGHT(INDIRECT("$I13"),1),INDIRECT("$J13")&amp;INDIRECT("$H13"))</f>
        <v/>
      </c>
      <c r="BI13" s="54" t="str" cm="1">
        <f t="array" aca="1" ref="BI13" ca="1">IFERROR(HLOOKUP(INDIRECT("BH13"),クラス・種目リスト!$A$156:$L$207,3,FALSE),"-")</f>
        <v>-</v>
      </c>
      <c r="BJ13" s="54" t="str" cm="1">
        <f t="array" aca="1" ref="BJ13" ca="1">IFERROR(HLOOKUP(INDIRECT("BH13"),クラス・種目リスト!$A$156:$L$207,4,FALSE),"-")</f>
        <v>-</v>
      </c>
      <c r="BK13" s="54" t="str" cm="1">
        <f t="array" aca="1" ref="BK13" ca="1">IFERROR(HLOOKUP(INDIRECT("BH13"),クラス・種目リスト!$A$156:$L$207,5,FALSE),"-")</f>
        <v>-</v>
      </c>
      <c r="BL13" s="54" t="str" cm="1">
        <f t="array" aca="1" ref="BL13" ca="1">IFERROR(HLOOKUP(INDIRECT("BH13"),クラス・種目リスト!$A$156:$L$207,6,FALSE),"-")</f>
        <v>-</v>
      </c>
      <c r="BM13" s="54" t="str" cm="1">
        <f t="array" aca="1" ref="BM13" ca="1">IFERROR(HLOOKUP(INDIRECT("BH13"),クラス・種目リスト!$A$156:$L$207,7,FALSE),"-")</f>
        <v>-</v>
      </c>
      <c r="BN13" s="54" t="str" cm="1">
        <f t="array" aca="1" ref="BN13" ca="1">IFERROR(HLOOKUP(INDIRECT("BH13"),クラス・種目リスト!$A$156:$L$207,8,FALSE),"-")</f>
        <v>-</v>
      </c>
      <c r="BO13" s="54" t="str" cm="1">
        <f t="array" aca="1" ref="BO13" ca="1">IFERROR(HLOOKUP(INDIRECT("BH13"),クラス・種目リスト!$A$156:$L$207,9,FALSE),"-")</f>
        <v>-</v>
      </c>
      <c r="BP13" s="54" t="str" cm="1">
        <f t="array" aca="1" ref="BP13" ca="1">IFERROR(HLOOKUP(INDIRECT("BH13"),クラス・種目リスト!$A$156:$L$207,10,FALSE),"-")</f>
        <v>-</v>
      </c>
      <c r="BQ13" s="54" t="str" cm="1">
        <f t="array" aca="1" ref="BQ13" ca="1">IFERROR(HLOOKUP(INDIRECT("BH13"),クラス・種目リスト!$A$156:$L$207,11,FALSE),"-")</f>
        <v>-</v>
      </c>
      <c r="BR13" s="54" t="str" cm="1">
        <f t="array" aca="1" ref="BR13" ca="1">IFERROR(HLOOKUP(INDIRECT("BH13"),クラス・種目リスト!$A$156:$L$207,12,FALSE),"-")</f>
        <v>-</v>
      </c>
      <c r="BS13" s="54" t="str" cm="1">
        <f t="array" aca="1" ref="BS13" ca="1">IFERROR(HLOOKUP(INDIRECT("BH13"),クラス・種目リスト!$A$156:$L$207,13,FALSE),"-")</f>
        <v>-</v>
      </c>
      <c r="BT13" s="54" t="str" cm="1">
        <f t="array" aca="1" ref="BT13" ca="1">IFERROR(HLOOKUP(INDIRECT("BH13"),クラス・種目リスト!$A$156:$L$207,14,FALSE),"-")</f>
        <v>-</v>
      </c>
      <c r="BU13" s="54" t="str" cm="1">
        <f t="array" aca="1" ref="BU13" ca="1">IFERROR(HLOOKUP(INDIRECT("BH13"),クラス・種目リスト!$A$156:$L$207,15,FALSE),"-")</f>
        <v>-</v>
      </c>
      <c r="BV13" s="54" t="str" cm="1">
        <f t="array" aca="1" ref="BV13" ca="1">IFERROR(HLOOKUP(INDIRECT("BH13"),クラス・種目リスト!$A$156:$L$207,16,FALSE),"-")</f>
        <v>-</v>
      </c>
      <c r="BW13" s="54" t="str" cm="1">
        <f t="array" aca="1" ref="BW13" ca="1">IFERROR(HLOOKUP(INDIRECT("BH13"),クラス・種目リスト!$A$156:$L$207,17,FALSE),"-")</f>
        <v>-</v>
      </c>
      <c r="BX13" s="54" t="str" cm="1">
        <f t="array" aca="1" ref="BX13" ca="1">IFERROR(HLOOKUP(INDIRECT("BH13"),クラス・種目リスト!$A$156:$L$207,18,FALSE),"-")</f>
        <v>-</v>
      </c>
      <c r="BY13" s="54" t="str" cm="1">
        <f t="array" aca="1" ref="BY13" ca="1">IFERROR(HLOOKUP(INDIRECT("BH13"),クラス・種目リスト!$A$156:$L$207,19,FALSE),"-")</f>
        <v>-</v>
      </c>
      <c r="BZ13" s="54" t="str" cm="1">
        <f t="array" aca="1" ref="BZ13" ca="1">IFERROR(HLOOKUP(INDIRECT("BH13"),クラス・種目リスト!$A$156:$L$207,20,FALSE),"-")</f>
        <v>-</v>
      </c>
      <c r="CA13" s="54" t="str" cm="1">
        <f t="array" aca="1" ref="CA13" ca="1">IFERROR(HLOOKUP(INDIRECT("BH13"),クラス・種目リスト!$A$156:$L$207,21,FALSE),"-")</f>
        <v>-</v>
      </c>
      <c r="CB13" s="54" t="str" cm="1">
        <f t="array" aca="1" ref="CB13" ca="1">IFERROR(HLOOKUP(INDIRECT("BH13"),クラス・種目リスト!$A$156:$L$207,22,FALSE),"-")</f>
        <v>-</v>
      </c>
      <c r="CC13" s="54" t="str" cm="1">
        <f t="array" aca="1" ref="CC13" ca="1">IFERROR(HLOOKUP(INDIRECT("BH13"),クラス・種目リスト!$A$156:$L$207,23,FALSE),"-")</f>
        <v>-</v>
      </c>
      <c r="CD13" s="54" t="str" cm="1">
        <f t="array" aca="1" ref="CD13" ca="1">IFERROR(HLOOKUP(INDIRECT("BH13"),クラス・種目リスト!$A$156:$L$207,24,FALSE),"-")</f>
        <v>-</v>
      </c>
      <c r="CE13" s="54" t="str" cm="1">
        <f t="array" aca="1" ref="CE13" ca="1">IFERROR(HLOOKUP(INDIRECT("BH13"),クラス・種目リスト!$A$156:$L$207,25,FALSE),"-")</f>
        <v>-</v>
      </c>
      <c r="CF13" s="54" t="str" cm="1">
        <f t="array" aca="1" ref="CF13" ca="1">IFERROR(HLOOKUP(INDIRECT("BH13"),クラス・種目リスト!$A$156:$L$207,26,FALSE),"-")</f>
        <v>-</v>
      </c>
      <c r="CG13" s="54" t="str" cm="1">
        <f t="array" aca="1" ref="CG13" ca="1">IFERROR(HLOOKUP(INDIRECT("BH13"),クラス・種目リスト!$A$156:$L$207,27,FALSE),"-")</f>
        <v>-</v>
      </c>
      <c r="CH13" s="54" cm="1">
        <f t="array" aca="1" ref="CH13" ca="1">COUNTIF(BI13:CG13,INDIRECT("N13"))</f>
        <v>0</v>
      </c>
      <c r="CI13" s="54" cm="1">
        <f t="array" aca="1" ref="CI13" ca="1">COUNTIF(BI13:CG13,INDIRECT("X13"))</f>
        <v>0</v>
      </c>
      <c r="CJ13" s="54"/>
      <c r="CK13" s="54"/>
      <c r="CL13" s="54"/>
      <c r="CM13" s="54"/>
      <c r="CN13" s="54"/>
      <c r="CO13" s="54"/>
      <c r="CP13" s="54"/>
      <c r="CQ13" s="54"/>
      <c r="CR13" s="54"/>
      <c r="CS13" s="54"/>
      <c r="CT13" s="54"/>
      <c r="CU13" s="54"/>
      <c r="CV13" s="54"/>
      <c r="CW13" s="54"/>
      <c r="CX13" s="54"/>
      <c r="CY13" s="54"/>
      <c r="CZ13" s="54"/>
      <c r="DA13" s="54"/>
      <c r="DB13" s="54"/>
      <c r="DC13" s="54"/>
      <c r="DD13" s="54"/>
      <c r="DE13" s="54"/>
      <c r="DF13" s="54"/>
      <c r="DG13" s="54"/>
      <c r="DH13" s="54"/>
      <c r="DI13" s="54"/>
      <c r="DJ13" s="54"/>
      <c r="DK13" s="54"/>
      <c r="DL13" s="54"/>
      <c r="DM13" s="54"/>
      <c r="DN13" s="54"/>
      <c r="DO13" s="150"/>
      <c r="DP13" s="150"/>
      <c r="DQ13" s="150"/>
      <c r="DR13" s="150"/>
      <c r="DS13" s="150"/>
      <c r="DT13" s="150"/>
      <c r="DU13" s="150"/>
      <c r="DV13" s="55" t="str" cm="1">
        <f t="array" aca="1" ref="DV13" ca="1">INDIRECT("J13")</f>
        <v/>
      </c>
      <c r="DW13" s="150" cm="1">
        <f t="array" aca="1" ref="DW13" ca="1">IF(INDIRECT("N13")="-",0,COUNTA(INDIRECT("N13")))+IF(INDIRECT("X13")="-",0,COUNTA(INDIRECT("X13")))+IF(INDIRECT("AK13")="-",0,COUNTA(INDIRECT("AK13")))+IF(INDIRECT("AT13")="-",0,COUNTA(INDIRECT("AT13")))</f>
        <v>0</v>
      </c>
      <c r="DX13" s="150"/>
      <c r="DY13" s="55" cm="1">
        <f t="array" aca="1" ref="DY13" ca="1">INDIRECT("C13")</f>
        <v>0</v>
      </c>
      <c r="DZ13" s="50"/>
      <c r="EA13" s="50" t="str" cm="1">
        <f t="array" aca="1" ref="EA13" ca="1">IFERROR(FIND("《",INDIRECT("N13")),"")</f>
        <v/>
      </c>
      <c r="EB13" s="50" t="str" cm="1">
        <f t="array" aca="1" ref="EB13" ca="1">IFERROR(FIND("《",INDIRECT("X13")),"")</f>
        <v/>
      </c>
      <c r="EC13" s="50"/>
      <c r="ED13" s="50"/>
    </row>
    <row r="14" spans="1:134" ht="19.5" customHeight="1" x14ac:dyDescent="0.15">
      <c r="A14" s="266"/>
      <c r="B14" s="48"/>
      <c r="C14" s="80"/>
      <c r="D14" s="36"/>
      <c r="E14" s="40"/>
      <c r="F14" s="41"/>
      <c r="G14" s="20"/>
      <c r="H14" s="4"/>
      <c r="I14" s="22"/>
      <c r="J14" s="217" t="str">
        <f ca="1">IF(DY14=0,"",IF(申込書!$B$6="","",申込書!$B$6))</f>
        <v/>
      </c>
      <c r="K14" s="218" t="str">
        <f ca="1">IF(DY14=0,"",IF(申込書!$B$4="","",申込書!$B$4))</f>
        <v/>
      </c>
      <c r="L14" s="217" t="str">
        <f ca="1">IF(DY14=0,"",IF(申込書!$E$4="","",ASC(申込書!$E$4)))</f>
        <v/>
      </c>
      <c r="M14" s="26"/>
      <c r="N14" s="23"/>
      <c r="O14" s="15"/>
      <c r="P14" s="16"/>
      <c r="Q14" s="15"/>
      <c r="R14" s="17"/>
      <c r="S14" s="15"/>
      <c r="T14" s="17"/>
      <c r="U14" s="385"/>
      <c r="V14" s="208"/>
      <c r="W14" s="6"/>
      <c r="X14" s="75"/>
      <c r="Y14" s="15"/>
      <c r="Z14" s="16"/>
      <c r="AA14" s="18"/>
      <c r="AB14" s="17"/>
      <c r="AC14" s="19"/>
      <c r="AD14" s="17"/>
      <c r="AE14" s="385"/>
      <c r="AF14" s="386"/>
      <c r="AG14" s="24"/>
      <c r="AH14" s="24"/>
      <c r="AI14" s="4" t="str">
        <f t="shared" si="0"/>
        <v>-</v>
      </c>
      <c r="AJ14" s="5"/>
      <c r="AK14" s="10"/>
      <c r="AL14" s="9"/>
      <c r="AM14" s="9"/>
      <c r="AN14" s="9"/>
      <c r="AO14" s="9"/>
      <c r="AP14" s="9"/>
      <c r="AQ14" s="9"/>
      <c r="AR14" s="384"/>
      <c r="AS14" s="10"/>
      <c r="AT14" s="10"/>
      <c r="AU14" s="9"/>
      <c r="AV14" s="9"/>
      <c r="AW14" s="9"/>
      <c r="AX14" s="9"/>
      <c r="AY14" s="9"/>
      <c r="AZ14" s="9"/>
      <c r="BA14" s="384"/>
      <c r="BB14" s="10"/>
      <c r="BC14" s="6"/>
      <c r="BD14" s="4"/>
      <c r="BE14" s="376"/>
      <c r="BF14" s="377" t="str">
        <f ca="1">IF(DY14=0,"",IF(申込書!$E$6="","",申込書!$E$6))</f>
        <v/>
      </c>
      <c r="BG14" s="66" t="str">
        <f t="shared" ca="1" si="1"/>
        <v/>
      </c>
      <c r="BH14" s="61" t="str" cm="1">
        <f t="array" aca="1" ref="BH14" ca="1">IF(クラス・種目リスト!$A$57=1,INDIRECT("$J14")&amp;INDIRECT("$H14")&amp;RIGHT(INDIRECT("$I14"),1),INDIRECT("$J14")&amp;INDIRECT("$H14"))</f>
        <v/>
      </c>
      <c r="BI14" s="54" t="str" cm="1">
        <f t="array" aca="1" ref="BI14" ca="1">IFERROR(HLOOKUP(INDIRECT("BH14"),クラス・種目リスト!$A$156:$L$207,3,FALSE),"-")</f>
        <v>-</v>
      </c>
      <c r="BJ14" s="54" t="str" cm="1">
        <f t="array" aca="1" ref="BJ14" ca="1">IFERROR(HLOOKUP(INDIRECT("BH14"),クラス・種目リスト!$A$156:$L$207,4,FALSE),"-")</f>
        <v>-</v>
      </c>
      <c r="BK14" s="54" t="str" cm="1">
        <f t="array" aca="1" ref="BK14" ca="1">IFERROR(HLOOKUP(INDIRECT("BH14"),クラス・種目リスト!$A$156:$L$207,5,FALSE),"-")</f>
        <v>-</v>
      </c>
      <c r="BL14" s="54" t="str" cm="1">
        <f t="array" aca="1" ref="BL14" ca="1">IFERROR(HLOOKUP(INDIRECT("BH14"),クラス・種目リスト!$A$156:$L$207,6,FALSE),"-")</f>
        <v>-</v>
      </c>
      <c r="BM14" s="54" t="str" cm="1">
        <f t="array" aca="1" ref="BM14" ca="1">IFERROR(HLOOKUP(INDIRECT("BH14"),クラス・種目リスト!$A$156:$L$207,7,FALSE),"-")</f>
        <v>-</v>
      </c>
      <c r="BN14" s="54" t="str" cm="1">
        <f t="array" aca="1" ref="BN14" ca="1">IFERROR(HLOOKUP(INDIRECT("BH14"),クラス・種目リスト!$A$156:$L$207,8,FALSE),"-")</f>
        <v>-</v>
      </c>
      <c r="BO14" s="54" t="str" cm="1">
        <f t="array" aca="1" ref="BO14" ca="1">IFERROR(HLOOKUP(INDIRECT("BH14"),クラス・種目リスト!$A$156:$L$207,9,FALSE),"-")</f>
        <v>-</v>
      </c>
      <c r="BP14" s="54" t="str" cm="1">
        <f t="array" aca="1" ref="BP14" ca="1">IFERROR(HLOOKUP(INDIRECT("BH14"),クラス・種目リスト!$A$156:$L$207,10,FALSE),"-")</f>
        <v>-</v>
      </c>
      <c r="BQ14" s="54" t="str" cm="1">
        <f t="array" aca="1" ref="BQ14" ca="1">IFERROR(HLOOKUP(INDIRECT("BH14"),クラス・種目リスト!$A$156:$L$207,11,FALSE),"-")</f>
        <v>-</v>
      </c>
      <c r="BR14" s="54" t="str" cm="1">
        <f t="array" aca="1" ref="BR14" ca="1">IFERROR(HLOOKUP(INDIRECT("BH14"),クラス・種目リスト!$A$156:$L$207,12,FALSE),"-")</f>
        <v>-</v>
      </c>
      <c r="BS14" s="54" t="str" cm="1">
        <f t="array" aca="1" ref="BS14" ca="1">IFERROR(HLOOKUP(INDIRECT("BH14"),クラス・種目リスト!$A$156:$L$207,13,FALSE),"-")</f>
        <v>-</v>
      </c>
      <c r="BT14" s="54" t="str" cm="1">
        <f t="array" aca="1" ref="BT14" ca="1">IFERROR(HLOOKUP(INDIRECT("BH14"),クラス・種目リスト!$A$156:$L$207,14,FALSE),"-")</f>
        <v>-</v>
      </c>
      <c r="BU14" s="54" t="str" cm="1">
        <f t="array" aca="1" ref="BU14" ca="1">IFERROR(HLOOKUP(INDIRECT("BH14"),クラス・種目リスト!$A$156:$L$207,15,FALSE),"-")</f>
        <v>-</v>
      </c>
      <c r="BV14" s="54" t="str" cm="1">
        <f t="array" aca="1" ref="BV14" ca="1">IFERROR(HLOOKUP(INDIRECT("BH14"),クラス・種目リスト!$A$156:$L$207,16,FALSE),"-")</f>
        <v>-</v>
      </c>
      <c r="BW14" s="54" t="str" cm="1">
        <f t="array" aca="1" ref="BW14" ca="1">IFERROR(HLOOKUP(INDIRECT("BH14"),クラス・種目リスト!$A$156:$L$207,17,FALSE),"-")</f>
        <v>-</v>
      </c>
      <c r="BX14" s="54" t="str" cm="1">
        <f t="array" aca="1" ref="BX14" ca="1">IFERROR(HLOOKUP(INDIRECT("BH14"),クラス・種目リスト!$A$156:$L$207,18,FALSE),"-")</f>
        <v>-</v>
      </c>
      <c r="BY14" s="54" t="str" cm="1">
        <f t="array" aca="1" ref="BY14" ca="1">IFERROR(HLOOKUP(INDIRECT("BH14"),クラス・種目リスト!$A$156:$L$207,19,FALSE),"-")</f>
        <v>-</v>
      </c>
      <c r="BZ14" s="54" t="str" cm="1">
        <f t="array" aca="1" ref="BZ14" ca="1">IFERROR(HLOOKUP(INDIRECT("BH14"),クラス・種目リスト!$A$156:$L$207,20,FALSE),"-")</f>
        <v>-</v>
      </c>
      <c r="CA14" s="54" t="str" cm="1">
        <f t="array" aca="1" ref="CA14" ca="1">IFERROR(HLOOKUP(INDIRECT("BH14"),クラス・種目リスト!$A$156:$L$207,21,FALSE),"-")</f>
        <v>-</v>
      </c>
      <c r="CB14" s="54" t="str" cm="1">
        <f t="array" aca="1" ref="CB14" ca="1">IFERROR(HLOOKUP(INDIRECT("BH14"),クラス・種目リスト!$A$156:$L$207,22,FALSE),"-")</f>
        <v>-</v>
      </c>
      <c r="CC14" s="54" t="str" cm="1">
        <f t="array" aca="1" ref="CC14" ca="1">IFERROR(HLOOKUP(INDIRECT("BH14"),クラス・種目リスト!$A$156:$L$207,23,FALSE),"-")</f>
        <v>-</v>
      </c>
      <c r="CD14" s="54" t="str" cm="1">
        <f t="array" aca="1" ref="CD14" ca="1">IFERROR(HLOOKUP(INDIRECT("BH14"),クラス・種目リスト!$A$156:$L$207,24,FALSE),"-")</f>
        <v>-</v>
      </c>
      <c r="CE14" s="54" t="str" cm="1">
        <f t="array" aca="1" ref="CE14" ca="1">IFERROR(HLOOKUP(INDIRECT("BH14"),クラス・種目リスト!$A$156:$L$207,25,FALSE),"-")</f>
        <v>-</v>
      </c>
      <c r="CF14" s="54" t="str" cm="1">
        <f t="array" aca="1" ref="CF14" ca="1">IFERROR(HLOOKUP(INDIRECT("BH14"),クラス・種目リスト!$A$156:$L$207,26,FALSE),"-")</f>
        <v>-</v>
      </c>
      <c r="CG14" s="54" t="str" cm="1">
        <f t="array" aca="1" ref="CG14" ca="1">IFERROR(HLOOKUP(INDIRECT("BH14"),クラス・種目リスト!$A$156:$L$207,27,FALSE),"-")</f>
        <v>-</v>
      </c>
      <c r="CH14" s="54" cm="1">
        <f t="array" aca="1" ref="CH14" ca="1">COUNTIF(BI14:CG14,INDIRECT("N14"))</f>
        <v>0</v>
      </c>
      <c r="CI14" s="54" cm="1">
        <f t="array" aca="1" ref="CI14" ca="1">COUNTIF(BI14:CG14,INDIRECT("X14"))</f>
        <v>0</v>
      </c>
      <c r="CJ14" s="54"/>
      <c r="CK14" s="54"/>
      <c r="CL14" s="54"/>
      <c r="CM14" s="54"/>
      <c r="CN14" s="54"/>
      <c r="CO14" s="54"/>
      <c r="CP14" s="54"/>
      <c r="CQ14" s="54"/>
      <c r="CR14" s="54"/>
      <c r="CS14" s="54"/>
      <c r="CT14" s="54"/>
      <c r="CU14" s="54"/>
      <c r="CV14" s="54"/>
      <c r="CW14" s="54"/>
      <c r="CX14" s="54"/>
      <c r="CY14" s="54"/>
      <c r="CZ14" s="54"/>
      <c r="DA14" s="54"/>
      <c r="DB14" s="54"/>
      <c r="DC14" s="54"/>
      <c r="DD14" s="54"/>
      <c r="DE14" s="54"/>
      <c r="DF14" s="54"/>
      <c r="DG14" s="54"/>
      <c r="DH14" s="54"/>
      <c r="DI14" s="54"/>
      <c r="DJ14" s="54"/>
      <c r="DK14" s="54"/>
      <c r="DL14" s="54"/>
      <c r="DM14" s="54"/>
      <c r="DN14" s="54"/>
      <c r="DO14" s="150"/>
      <c r="DP14" s="150"/>
      <c r="DQ14" s="150"/>
      <c r="DR14" s="150"/>
      <c r="DS14" s="150"/>
      <c r="DT14" s="150"/>
      <c r="DU14" s="150"/>
      <c r="DV14" s="55" t="str" cm="1">
        <f t="array" aca="1" ref="DV14" ca="1">INDIRECT("J14")</f>
        <v/>
      </c>
      <c r="DW14" s="150" cm="1">
        <f t="array" aca="1" ref="DW14" ca="1">IF(INDIRECT("N14")="-",0,COUNTA(INDIRECT("N14")))+IF(INDIRECT("X14")="-",0,COUNTA(INDIRECT("X14")))+IF(INDIRECT("AK14")="-",0,COUNTA(INDIRECT("AK14")))+IF(INDIRECT("AT14")="-",0,COUNTA(INDIRECT("AT14")))</f>
        <v>0</v>
      </c>
      <c r="DX14" s="150"/>
      <c r="DY14" s="55" cm="1">
        <f t="array" aca="1" ref="DY14" ca="1">INDIRECT("C14")</f>
        <v>0</v>
      </c>
      <c r="DZ14" s="50"/>
      <c r="EA14" s="50" t="str" cm="1">
        <f t="array" aca="1" ref="EA14" ca="1">IFERROR(FIND("《",INDIRECT("N14")),"")</f>
        <v/>
      </c>
      <c r="EB14" s="50" t="str" cm="1">
        <f t="array" aca="1" ref="EB14" ca="1">IFERROR(FIND("《",INDIRECT("X14")),"")</f>
        <v/>
      </c>
      <c r="EC14" s="50"/>
      <c r="ED14" s="50"/>
    </row>
    <row r="15" spans="1:134" ht="19.5" customHeight="1" x14ac:dyDescent="0.15">
      <c r="A15" s="266"/>
      <c r="B15" s="48"/>
      <c r="C15" s="81"/>
      <c r="D15" s="39"/>
      <c r="E15" s="40"/>
      <c r="F15" s="41"/>
      <c r="G15" s="20"/>
      <c r="H15" s="4"/>
      <c r="I15" s="22"/>
      <c r="J15" s="217" t="str">
        <f ca="1">IF(DY15=0,"",IF(申込書!$B$6="","",申込書!$B$6))</f>
        <v/>
      </c>
      <c r="K15" s="218" t="str">
        <f ca="1">IF(DY15=0,"",IF(申込書!$B$4="","",申込書!$B$4))</f>
        <v/>
      </c>
      <c r="L15" s="217" t="str">
        <f ca="1">IF(DY15=0,"",IF(申込書!$E$4="","",ASC(申込書!$E$4)))</f>
        <v/>
      </c>
      <c r="M15" s="26"/>
      <c r="N15" s="23"/>
      <c r="O15" s="15"/>
      <c r="P15" s="16"/>
      <c r="Q15" s="15"/>
      <c r="R15" s="17"/>
      <c r="S15" s="15"/>
      <c r="T15" s="17"/>
      <c r="U15" s="385"/>
      <c r="V15" s="208"/>
      <c r="W15" s="6"/>
      <c r="X15" s="75"/>
      <c r="Y15" s="15"/>
      <c r="Z15" s="16"/>
      <c r="AA15" s="18"/>
      <c r="AB15" s="17"/>
      <c r="AC15" s="19"/>
      <c r="AD15" s="17"/>
      <c r="AE15" s="385"/>
      <c r="AF15" s="386"/>
      <c r="AG15" s="24"/>
      <c r="AH15" s="24"/>
      <c r="AI15" s="4" t="str">
        <f t="shared" si="0"/>
        <v>-</v>
      </c>
      <c r="AJ15" s="5"/>
      <c r="AK15" s="10"/>
      <c r="AL15" s="9"/>
      <c r="AM15" s="9"/>
      <c r="AN15" s="9"/>
      <c r="AO15" s="9"/>
      <c r="AP15" s="9"/>
      <c r="AQ15" s="9"/>
      <c r="AR15" s="384"/>
      <c r="AS15" s="10"/>
      <c r="AT15" s="10"/>
      <c r="AU15" s="9"/>
      <c r="AV15" s="9"/>
      <c r="AW15" s="9"/>
      <c r="AX15" s="9"/>
      <c r="AY15" s="9"/>
      <c r="AZ15" s="9"/>
      <c r="BA15" s="384"/>
      <c r="BB15" s="10"/>
      <c r="BC15" s="6"/>
      <c r="BD15" s="4"/>
      <c r="BE15" s="376"/>
      <c r="BF15" s="377" t="str">
        <f ca="1">IF(DY15=0,"",IF(申込書!$E$6="","",申込書!$E$6))</f>
        <v/>
      </c>
      <c r="BG15" s="66" t="str">
        <f t="shared" ca="1" si="1"/>
        <v/>
      </c>
      <c r="BH15" s="61" t="str" cm="1">
        <f t="array" aca="1" ref="BH15" ca="1">IF(クラス・種目リスト!$A$57=1,INDIRECT("$J15")&amp;INDIRECT("$H15")&amp;RIGHT(INDIRECT("$I15"),1),INDIRECT("$J15")&amp;INDIRECT("$H15"))</f>
        <v/>
      </c>
      <c r="BI15" s="54" t="str" cm="1">
        <f t="array" aca="1" ref="BI15" ca="1">IFERROR(HLOOKUP(INDIRECT("BH15"),クラス・種目リスト!$A$156:$L$207,3,FALSE),"-")</f>
        <v>-</v>
      </c>
      <c r="BJ15" s="54" t="str" cm="1">
        <f t="array" aca="1" ref="BJ15" ca="1">IFERROR(HLOOKUP(INDIRECT("BH15"),クラス・種目リスト!$A$156:$L$207,4,FALSE),"-")</f>
        <v>-</v>
      </c>
      <c r="BK15" s="54" t="str" cm="1">
        <f t="array" aca="1" ref="BK15" ca="1">IFERROR(HLOOKUP(INDIRECT("BH15"),クラス・種目リスト!$A$156:$L$207,5,FALSE),"-")</f>
        <v>-</v>
      </c>
      <c r="BL15" s="54" t="str" cm="1">
        <f t="array" aca="1" ref="BL15" ca="1">IFERROR(HLOOKUP(INDIRECT("BH15"),クラス・種目リスト!$A$156:$L$207,6,FALSE),"-")</f>
        <v>-</v>
      </c>
      <c r="BM15" s="54" t="str" cm="1">
        <f t="array" aca="1" ref="BM15" ca="1">IFERROR(HLOOKUP(INDIRECT("BH15"),クラス・種目リスト!$A$156:$L$207,7,FALSE),"-")</f>
        <v>-</v>
      </c>
      <c r="BN15" s="54" t="str" cm="1">
        <f t="array" aca="1" ref="BN15" ca="1">IFERROR(HLOOKUP(INDIRECT("BH15"),クラス・種目リスト!$A$156:$L$207,8,FALSE),"-")</f>
        <v>-</v>
      </c>
      <c r="BO15" s="54" t="str" cm="1">
        <f t="array" aca="1" ref="BO15" ca="1">IFERROR(HLOOKUP(INDIRECT("BH15"),クラス・種目リスト!$A$156:$L$207,9,FALSE),"-")</f>
        <v>-</v>
      </c>
      <c r="BP15" s="54" t="str" cm="1">
        <f t="array" aca="1" ref="BP15" ca="1">IFERROR(HLOOKUP(INDIRECT("BH15"),クラス・種目リスト!$A$156:$L$207,10,FALSE),"-")</f>
        <v>-</v>
      </c>
      <c r="BQ15" s="54" t="str" cm="1">
        <f t="array" aca="1" ref="BQ15" ca="1">IFERROR(HLOOKUP(INDIRECT("BH15"),クラス・種目リスト!$A$156:$L$207,11,FALSE),"-")</f>
        <v>-</v>
      </c>
      <c r="BR15" s="54" t="str" cm="1">
        <f t="array" aca="1" ref="BR15" ca="1">IFERROR(HLOOKUP(INDIRECT("BH15"),クラス・種目リスト!$A$156:$L$207,12,FALSE),"-")</f>
        <v>-</v>
      </c>
      <c r="BS15" s="54" t="str" cm="1">
        <f t="array" aca="1" ref="BS15" ca="1">IFERROR(HLOOKUP(INDIRECT("BH15"),クラス・種目リスト!$A$156:$L$207,13,FALSE),"-")</f>
        <v>-</v>
      </c>
      <c r="BT15" s="54" t="str" cm="1">
        <f t="array" aca="1" ref="BT15" ca="1">IFERROR(HLOOKUP(INDIRECT("BH15"),クラス・種目リスト!$A$156:$L$207,14,FALSE),"-")</f>
        <v>-</v>
      </c>
      <c r="BU15" s="54" t="str" cm="1">
        <f t="array" aca="1" ref="BU15" ca="1">IFERROR(HLOOKUP(INDIRECT("BH15"),クラス・種目リスト!$A$156:$L$207,15,FALSE),"-")</f>
        <v>-</v>
      </c>
      <c r="BV15" s="54" t="str" cm="1">
        <f t="array" aca="1" ref="BV15" ca="1">IFERROR(HLOOKUP(INDIRECT("BH15"),クラス・種目リスト!$A$156:$L$207,16,FALSE),"-")</f>
        <v>-</v>
      </c>
      <c r="BW15" s="54" t="str" cm="1">
        <f t="array" aca="1" ref="BW15" ca="1">IFERROR(HLOOKUP(INDIRECT("BH15"),クラス・種目リスト!$A$156:$L$207,17,FALSE),"-")</f>
        <v>-</v>
      </c>
      <c r="BX15" s="54" t="str" cm="1">
        <f t="array" aca="1" ref="BX15" ca="1">IFERROR(HLOOKUP(INDIRECT("BH15"),クラス・種目リスト!$A$156:$L$207,18,FALSE),"-")</f>
        <v>-</v>
      </c>
      <c r="BY15" s="54" t="str" cm="1">
        <f t="array" aca="1" ref="BY15" ca="1">IFERROR(HLOOKUP(INDIRECT("BH15"),クラス・種目リスト!$A$156:$L$207,19,FALSE),"-")</f>
        <v>-</v>
      </c>
      <c r="BZ15" s="54" t="str" cm="1">
        <f t="array" aca="1" ref="BZ15" ca="1">IFERROR(HLOOKUP(INDIRECT("BH15"),クラス・種目リスト!$A$156:$L$207,20,FALSE),"-")</f>
        <v>-</v>
      </c>
      <c r="CA15" s="54" t="str" cm="1">
        <f t="array" aca="1" ref="CA15" ca="1">IFERROR(HLOOKUP(INDIRECT("BH15"),クラス・種目リスト!$A$156:$L$207,21,FALSE),"-")</f>
        <v>-</v>
      </c>
      <c r="CB15" s="54" t="str" cm="1">
        <f t="array" aca="1" ref="CB15" ca="1">IFERROR(HLOOKUP(INDIRECT("BH15"),クラス・種目リスト!$A$156:$L$207,22,FALSE),"-")</f>
        <v>-</v>
      </c>
      <c r="CC15" s="54" t="str" cm="1">
        <f t="array" aca="1" ref="CC15" ca="1">IFERROR(HLOOKUP(INDIRECT("BH15"),クラス・種目リスト!$A$156:$L$207,23,FALSE),"-")</f>
        <v>-</v>
      </c>
      <c r="CD15" s="54" t="str" cm="1">
        <f t="array" aca="1" ref="CD15" ca="1">IFERROR(HLOOKUP(INDIRECT("BH15"),クラス・種目リスト!$A$156:$L$207,24,FALSE),"-")</f>
        <v>-</v>
      </c>
      <c r="CE15" s="54" t="str" cm="1">
        <f t="array" aca="1" ref="CE15" ca="1">IFERROR(HLOOKUP(INDIRECT("BH15"),クラス・種目リスト!$A$156:$L$207,25,FALSE),"-")</f>
        <v>-</v>
      </c>
      <c r="CF15" s="54" t="str" cm="1">
        <f t="array" aca="1" ref="CF15" ca="1">IFERROR(HLOOKUP(INDIRECT("BH15"),クラス・種目リスト!$A$156:$L$207,26,FALSE),"-")</f>
        <v>-</v>
      </c>
      <c r="CG15" s="54" t="str" cm="1">
        <f t="array" aca="1" ref="CG15" ca="1">IFERROR(HLOOKUP(INDIRECT("BH15"),クラス・種目リスト!$A$156:$L$207,27,FALSE),"-")</f>
        <v>-</v>
      </c>
      <c r="CH15" s="54" cm="1">
        <f t="array" aca="1" ref="CH15" ca="1">COUNTIF(BI15:CG15,INDIRECT("N15"))</f>
        <v>0</v>
      </c>
      <c r="CI15" s="54" cm="1">
        <f t="array" aca="1" ref="CI15" ca="1">COUNTIF(BI15:CG15,INDIRECT("X15"))</f>
        <v>0</v>
      </c>
      <c r="CJ15" s="54"/>
      <c r="CK15" s="54"/>
      <c r="CL15" s="54"/>
      <c r="CM15" s="54"/>
      <c r="CN15" s="54"/>
      <c r="CO15" s="54"/>
      <c r="CP15" s="54"/>
      <c r="CQ15" s="54"/>
      <c r="CR15" s="54"/>
      <c r="CS15" s="54"/>
      <c r="CT15" s="54"/>
      <c r="CU15" s="54"/>
      <c r="CV15" s="54"/>
      <c r="CW15" s="54"/>
      <c r="CX15" s="54"/>
      <c r="CY15" s="54"/>
      <c r="CZ15" s="54"/>
      <c r="DA15" s="54"/>
      <c r="DB15" s="54"/>
      <c r="DC15" s="54"/>
      <c r="DD15" s="54"/>
      <c r="DE15" s="54"/>
      <c r="DF15" s="54"/>
      <c r="DG15" s="54"/>
      <c r="DH15" s="54"/>
      <c r="DI15" s="54"/>
      <c r="DJ15" s="54"/>
      <c r="DK15" s="54"/>
      <c r="DL15" s="54"/>
      <c r="DM15" s="54"/>
      <c r="DN15" s="54"/>
      <c r="DO15" s="150"/>
      <c r="DP15" s="150"/>
      <c r="DQ15" s="150"/>
      <c r="DR15" s="150"/>
      <c r="DS15" s="150"/>
      <c r="DT15" s="150"/>
      <c r="DU15" s="150"/>
      <c r="DV15" s="55" t="str" cm="1">
        <f t="array" aca="1" ref="DV15" ca="1">INDIRECT("J15")</f>
        <v/>
      </c>
      <c r="DW15" s="150" cm="1">
        <f t="array" aca="1" ref="DW15" ca="1">IF(INDIRECT("N15")="-",0,COUNTA(INDIRECT("N15")))+IF(INDIRECT("X15")="-",0,COUNTA(INDIRECT("X15")))+IF(INDIRECT("AK15")="-",0,COUNTA(INDIRECT("AK15")))+IF(INDIRECT("AT15")="-",0,COUNTA(INDIRECT("AT15")))</f>
        <v>0</v>
      </c>
      <c r="DX15" s="150"/>
      <c r="DY15" s="55" cm="1">
        <f t="array" aca="1" ref="DY15" ca="1">INDIRECT("C15")</f>
        <v>0</v>
      </c>
      <c r="DZ15" s="50"/>
      <c r="EA15" s="50" t="str" cm="1">
        <f t="array" aca="1" ref="EA15" ca="1">IFERROR(FIND("《",INDIRECT("N15")),"")</f>
        <v/>
      </c>
      <c r="EB15" s="50" t="str" cm="1">
        <f t="array" aca="1" ref="EB15" ca="1">IFERROR(FIND("《",INDIRECT("X15")),"")</f>
        <v/>
      </c>
      <c r="EC15" s="50"/>
      <c r="ED15" s="50"/>
    </row>
    <row r="16" spans="1:134" ht="19.5" customHeight="1" x14ac:dyDescent="0.15">
      <c r="A16" s="266"/>
      <c r="B16" s="48"/>
      <c r="C16" s="80"/>
      <c r="D16" s="36"/>
      <c r="E16" s="40"/>
      <c r="F16" s="41"/>
      <c r="G16" s="20"/>
      <c r="H16" s="4"/>
      <c r="I16" s="22"/>
      <c r="J16" s="217" t="str">
        <f ca="1">IF(DY16=0,"",IF(申込書!$B$6="","",申込書!$B$6))</f>
        <v/>
      </c>
      <c r="K16" s="218" t="str">
        <f ca="1">IF(DY16=0,"",IF(申込書!$B$4="","",申込書!$B$4))</f>
        <v/>
      </c>
      <c r="L16" s="217" t="str">
        <f ca="1">IF(DY16=0,"",IF(申込書!$E$4="","",ASC(申込書!$E$4)))</f>
        <v/>
      </c>
      <c r="M16" s="26"/>
      <c r="N16" s="23"/>
      <c r="O16" s="15"/>
      <c r="P16" s="16"/>
      <c r="Q16" s="15"/>
      <c r="R16" s="17"/>
      <c r="S16" s="15"/>
      <c r="T16" s="17"/>
      <c r="U16" s="385"/>
      <c r="V16" s="208"/>
      <c r="W16" s="6"/>
      <c r="X16" s="75"/>
      <c r="Y16" s="15"/>
      <c r="Z16" s="16"/>
      <c r="AA16" s="18"/>
      <c r="AB16" s="17"/>
      <c r="AC16" s="19"/>
      <c r="AD16" s="17"/>
      <c r="AE16" s="385"/>
      <c r="AF16" s="386"/>
      <c r="AG16" s="24"/>
      <c r="AH16" s="24"/>
      <c r="AI16" s="4" t="str">
        <f t="shared" si="0"/>
        <v>-</v>
      </c>
      <c r="AJ16" s="5"/>
      <c r="AK16" s="10"/>
      <c r="AL16" s="9"/>
      <c r="AM16" s="9"/>
      <c r="AN16" s="9"/>
      <c r="AO16" s="9"/>
      <c r="AP16" s="9"/>
      <c r="AQ16" s="9"/>
      <c r="AR16" s="384"/>
      <c r="AS16" s="10"/>
      <c r="AT16" s="10"/>
      <c r="AU16" s="9"/>
      <c r="AV16" s="9"/>
      <c r="AW16" s="9"/>
      <c r="AX16" s="9"/>
      <c r="AY16" s="9"/>
      <c r="AZ16" s="9"/>
      <c r="BA16" s="384"/>
      <c r="BB16" s="10"/>
      <c r="BC16" s="6"/>
      <c r="BD16" s="4"/>
      <c r="BE16" s="376"/>
      <c r="BF16" s="377" t="str">
        <f ca="1">IF(DY16=0,"",IF(申込書!$E$6="","",申込書!$E$6))</f>
        <v/>
      </c>
      <c r="BG16" s="66" t="str">
        <f t="shared" ca="1" si="1"/>
        <v/>
      </c>
      <c r="BH16" s="61" t="str" cm="1">
        <f t="array" aca="1" ref="BH16" ca="1">IF(クラス・種目リスト!$A$57=1,INDIRECT("$J16")&amp;INDIRECT("$H16")&amp;RIGHT(INDIRECT("$I16"),1),INDIRECT("$J16")&amp;INDIRECT("$H16"))</f>
        <v/>
      </c>
      <c r="BI16" s="54" t="str" cm="1">
        <f t="array" aca="1" ref="BI16" ca="1">IFERROR(HLOOKUP(INDIRECT("BH16"),クラス・種目リスト!$A$156:$L$207,3,FALSE),"-")</f>
        <v>-</v>
      </c>
      <c r="BJ16" s="54" t="str" cm="1">
        <f t="array" aca="1" ref="BJ16" ca="1">IFERROR(HLOOKUP(INDIRECT("BH16"),クラス・種目リスト!$A$156:$L$207,4,FALSE),"-")</f>
        <v>-</v>
      </c>
      <c r="BK16" s="54" t="str" cm="1">
        <f t="array" aca="1" ref="BK16" ca="1">IFERROR(HLOOKUP(INDIRECT("BH16"),クラス・種目リスト!$A$156:$L$207,5,FALSE),"-")</f>
        <v>-</v>
      </c>
      <c r="BL16" s="54" t="str" cm="1">
        <f t="array" aca="1" ref="BL16" ca="1">IFERROR(HLOOKUP(INDIRECT("BH16"),クラス・種目リスト!$A$156:$L$207,6,FALSE),"-")</f>
        <v>-</v>
      </c>
      <c r="BM16" s="54" t="str" cm="1">
        <f t="array" aca="1" ref="BM16" ca="1">IFERROR(HLOOKUP(INDIRECT("BH16"),クラス・種目リスト!$A$156:$L$207,7,FALSE),"-")</f>
        <v>-</v>
      </c>
      <c r="BN16" s="54" t="str" cm="1">
        <f t="array" aca="1" ref="BN16" ca="1">IFERROR(HLOOKUP(INDIRECT("BH16"),クラス・種目リスト!$A$156:$L$207,8,FALSE),"-")</f>
        <v>-</v>
      </c>
      <c r="BO16" s="54" t="str" cm="1">
        <f t="array" aca="1" ref="BO16" ca="1">IFERROR(HLOOKUP(INDIRECT("BH16"),クラス・種目リスト!$A$156:$L$207,9,FALSE),"-")</f>
        <v>-</v>
      </c>
      <c r="BP16" s="54" t="str" cm="1">
        <f t="array" aca="1" ref="BP16" ca="1">IFERROR(HLOOKUP(INDIRECT("BH16"),クラス・種目リスト!$A$156:$L$207,10,FALSE),"-")</f>
        <v>-</v>
      </c>
      <c r="BQ16" s="54" t="str" cm="1">
        <f t="array" aca="1" ref="BQ16" ca="1">IFERROR(HLOOKUP(INDIRECT("BH16"),クラス・種目リスト!$A$156:$L$207,11,FALSE),"-")</f>
        <v>-</v>
      </c>
      <c r="BR16" s="54" t="str" cm="1">
        <f t="array" aca="1" ref="BR16" ca="1">IFERROR(HLOOKUP(INDIRECT("BH16"),クラス・種目リスト!$A$156:$L$207,12,FALSE),"-")</f>
        <v>-</v>
      </c>
      <c r="BS16" s="54" t="str" cm="1">
        <f t="array" aca="1" ref="BS16" ca="1">IFERROR(HLOOKUP(INDIRECT("BH16"),クラス・種目リスト!$A$156:$L$207,13,FALSE),"-")</f>
        <v>-</v>
      </c>
      <c r="BT16" s="54" t="str" cm="1">
        <f t="array" aca="1" ref="BT16" ca="1">IFERROR(HLOOKUP(INDIRECT("BH16"),クラス・種目リスト!$A$156:$L$207,14,FALSE),"-")</f>
        <v>-</v>
      </c>
      <c r="BU16" s="54" t="str" cm="1">
        <f t="array" aca="1" ref="BU16" ca="1">IFERROR(HLOOKUP(INDIRECT("BH16"),クラス・種目リスト!$A$156:$L$207,15,FALSE),"-")</f>
        <v>-</v>
      </c>
      <c r="BV16" s="54" t="str" cm="1">
        <f t="array" aca="1" ref="BV16" ca="1">IFERROR(HLOOKUP(INDIRECT("BH16"),クラス・種目リスト!$A$156:$L$207,16,FALSE),"-")</f>
        <v>-</v>
      </c>
      <c r="BW16" s="54" t="str" cm="1">
        <f t="array" aca="1" ref="BW16" ca="1">IFERROR(HLOOKUP(INDIRECT("BH16"),クラス・種目リスト!$A$156:$L$207,17,FALSE),"-")</f>
        <v>-</v>
      </c>
      <c r="BX16" s="54" t="str" cm="1">
        <f t="array" aca="1" ref="BX16" ca="1">IFERROR(HLOOKUP(INDIRECT("BH16"),クラス・種目リスト!$A$156:$L$207,18,FALSE),"-")</f>
        <v>-</v>
      </c>
      <c r="BY16" s="54" t="str" cm="1">
        <f t="array" aca="1" ref="BY16" ca="1">IFERROR(HLOOKUP(INDIRECT("BH16"),クラス・種目リスト!$A$156:$L$207,19,FALSE),"-")</f>
        <v>-</v>
      </c>
      <c r="BZ16" s="54" t="str" cm="1">
        <f t="array" aca="1" ref="BZ16" ca="1">IFERROR(HLOOKUP(INDIRECT("BH16"),クラス・種目リスト!$A$156:$L$207,20,FALSE),"-")</f>
        <v>-</v>
      </c>
      <c r="CA16" s="54" t="str" cm="1">
        <f t="array" aca="1" ref="CA16" ca="1">IFERROR(HLOOKUP(INDIRECT("BH16"),クラス・種目リスト!$A$156:$L$207,21,FALSE),"-")</f>
        <v>-</v>
      </c>
      <c r="CB16" s="54" t="str" cm="1">
        <f t="array" aca="1" ref="CB16" ca="1">IFERROR(HLOOKUP(INDIRECT("BH16"),クラス・種目リスト!$A$156:$L$207,22,FALSE),"-")</f>
        <v>-</v>
      </c>
      <c r="CC16" s="54" t="str" cm="1">
        <f t="array" aca="1" ref="CC16" ca="1">IFERROR(HLOOKUP(INDIRECT("BH16"),クラス・種目リスト!$A$156:$L$207,23,FALSE),"-")</f>
        <v>-</v>
      </c>
      <c r="CD16" s="54" t="str" cm="1">
        <f t="array" aca="1" ref="CD16" ca="1">IFERROR(HLOOKUP(INDIRECT("BH16"),クラス・種目リスト!$A$156:$L$207,24,FALSE),"-")</f>
        <v>-</v>
      </c>
      <c r="CE16" s="54" t="str" cm="1">
        <f t="array" aca="1" ref="CE16" ca="1">IFERROR(HLOOKUP(INDIRECT("BH16"),クラス・種目リスト!$A$156:$L$207,25,FALSE),"-")</f>
        <v>-</v>
      </c>
      <c r="CF16" s="54" t="str" cm="1">
        <f t="array" aca="1" ref="CF16" ca="1">IFERROR(HLOOKUP(INDIRECT("BH16"),クラス・種目リスト!$A$156:$L$207,26,FALSE),"-")</f>
        <v>-</v>
      </c>
      <c r="CG16" s="54" t="str" cm="1">
        <f t="array" aca="1" ref="CG16" ca="1">IFERROR(HLOOKUP(INDIRECT("BH16"),クラス・種目リスト!$A$156:$L$207,27,FALSE),"-")</f>
        <v>-</v>
      </c>
      <c r="CH16" s="54" cm="1">
        <f t="array" aca="1" ref="CH16" ca="1">COUNTIF(BI16:CG16,INDIRECT("N16"))</f>
        <v>0</v>
      </c>
      <c r="CI16" s="54" cm="1">
        <f t="array" aca="1" ref="CI16" ca="1">COUNTIF(BI16:CG16,INDIRECT("X16"))</f>
        <v>0</v>
      </c>
      <c r="CJ16" s="54"/>
      <c r="CK16" s="54"/>
      <c r="CL16" s="54"/>
      <c r="CM16" s="54"/>
      <c r="CN16" s="54"/>
      <c r="CO16" s="54"/>
      <c r="CP16" s="54"/>
      <c r="CQ16" s="54"/>
      <c r="CR16" s="54"/>
      <c r="CS16" s="54"/>
      <c r="CT16" s="54"/>
      <c r="CU16" s="54"/>
      <c r="CV16" s="54"/>
      <c r="CW16" s="54"/>
      <c r="CX16" s="54"/>
      <c r="CY16" s="54"/>
      <c r="CZ16" s="54"/>
      <c r="DA16" s="54"/>
      <c r="DB16" s="54"/>
      <c r="DC16" s="54"/>
      <c r="DD16" s="54"/>
      <c r="DE16" s="54"/>
      <c r="DF16" s="54"/>
      <c r="DG16" s="54"/>
      <c r="DH16" s="54"/>
      <c r="DI16" s="54"/>
      <c r="DJ16" s="54"/>
      <c r="DK16" s="54"/>
      <c r="DL16" s="54"/>
      <c r="DM16" s="54"/>
      <c r="DN16" s="54"/>
      <c r="DO16" s="150"/>
      <c r="DP16" s="150"/>
      <c r="DQ16" s="150"/>
      <c r="DR16" s="150"/>
      <c r="DS16" s="150"/>
      <c r="DT16" s="150"/>
      <c r="DU16" s="150"/>
      <c r="DV16" s="55" t="str" cm="1">
        <f t="array" aca="1" ref="DV16" ca="1">INDIRECT("J16")</f>
        <v/>
      </c>
      <c r="DW16" s="150" cm="1">
        <f t="array" aca="1" ref="DW16" ca="1">IF(INDIRECT("N16")="-",0,COUNTA(INDIRECT("N16")))+IF(INDIRECT("X16")="-",0,COUNTA(INDIRECT("X16")))+IF(INDIRECT("AK16")="-",0,COUNTA(INDIRECT("AK16")))+IF(INDIRECT("AT16")="-",0,COUNTA(INDIRECT("AT16")))</f>
        <v>0</v>
      </c>
      <c r="DX16" s="150"/>
      <c r="DY16" s="55" cm="1">
        <f t="array" aca="1" ref="DY16" ca="1">INDIRECT("C16")</f>
        <v>0</v>
      </c>
      <c r="DZ16" s="50"/>
      <c r="EA16" s="50" t="str" cm="1">
        <f t="array" aca="1" ref="EA16" ca="1">IFERROR(FIND("《",INDIRECT("N16")),"")</f>
        <v/>
      </c>
      <c r="EB16" s="50" t="str" cm="1">
        <f t="array" aca="1" ref="EB16" ca="1">IFERROR(FIND("《",INDIRECT("X16")),"")</f>
        <v/>
      </c>
      <c r="EC16" s="50"/>
      <c r="ED16" s="50"/>
    </row>
    <row r="17" spans="1:134" ht="19.5" customHeight="1" x14ac:dyDescent="0.15">
      <c r="A17" s="266"/>
      <c r="B17" s="48"/>
      <c r="C17" s="81"/>
      <c r="D17" s="39"/>
      <c r="E17" s="40"/>
      <c r="F17" s="41"/>
      <c r="G17" s="20"/>
      <c r="H17" s="4"/>
      <c r="I17" s="22"/>
      <c r="J17" s="217" t="str">
        <f ca="1">IF(DY17=0,"",IF(申込書!$B$6="","",申込書!$B$6))</f>
        <v/>
      </c>
      <c r="K17" s="218" t="str">
        <f ca="1">IF(DY17=0,"",IF(申込書!$B$4="","",申込書!$B$4))</f>
        <v/>
      </c>
      <c r="L17" s="217" t="str">
        <f ca="1">IF(DY17=0,"",IF(申込書!$E$4="","",ASC(申込書!$E$4)))</f>
        <v/>
      </c>
      <c r="M17" s="26"/>
      <c r="N17" s="23"/>
      <c r="O17" s="15"/>
      <c r="P17" s="16"/>
      <c r="Q17" s="15"/>
      <c r="R17" s="17"/>
      <c r="S17" s="15"/>
      <c r="T17" s="17"/>
      <c r="U17" s="385"/>
      <c r="V17" s="208"/>
      <c r="W17" s="6"/>
      <c r="X17" s="75"/>
      <c r="Y17" s="15"/>
      <c r="Z17" s="16"/>
      <c r="AA17" s="18"/>
      <c r="AB17" s="17"/>
      <c r="AC17" s="19"/>
      <c r="AD17" s="17"/>
      <c r="AE17" s="385"/>
      <c r="AF17" s="386"/>
      <c r="AG17" s="24"/>
      <c r="AH17" s="24"/>
      <c r="AI17" s="4" t="str">
        <f t="shared" si="0"/>
        <v>-</v>
      </c>
      <c r="AJ17" s="5"/>
      <c r="AK17" s="10"/>
      <c r="AL17" s="9"/>
      <c r="AM17" s="9"/>
      <c r="AN17" s="9"/>
      <c r="AO17" s="9"/>
      <c r="AP17" s="9"/>
      <c r="AQ17" s="9"/>
      <c r="AR17" s="384"/>
      <c r="AS17" s="10"/>
      <c r="AT17" s="10"/>
      <c r="AU17" s="9"/>
      <c r="AV17" s="9"/>
      <c r="AW17" s="9"/>
      <c r="AX17" s="9"/>
      <c r="AY17" s="9"/>
      <c r="AZ17" s="9"/>
      <c r="BA17" s="384"/>
      <c r="BB17" s="10"/>
      <c r="BC17" s="6"/>
      <c r="BD17" s="4"/>
      <c r="BE17" s="376"/>
      <c r="BF17" s="377" t="str">
        <f ca="1">IF(DY17=0,"",IF(申込書!$E$6="","",申込書!$E$6))</f>
        <v/>
      </c>
      <c r="BG17" s="66" t="str">
        <f t="shared" ca="1" si="1"/>
        <v/>
      </c>
      <c r="BH17" s="61" t="str" cm="1">
        <f t="array" aca="1" ref="BH17" ca="1">IF(クラス・種目リスト!$A$57=1,INDIRECT("$J17")&amp;INDIRECT("$H17")&amp;RIGHT(INDIRECT("$I17"),1),INDIRECT("$J17")&amp;INDIRECT("$H17"))</f>
        <v/>
      </c>
      <c r="BI17" s="54" t="str" cm="1">
        <f t="array" aca="1" ref="BI17" ca="1">IFERROR(HLOOKUP(INDIRECT("BH17"),クラス・種目リスト!$A$156:$L$207,3,FALSE),"-")</f>
        <v>-</v>
      </c>
      <c r="BJ17" s="54" t="str" cm="1">
        <f t="array" aca="1" ref="BJ17" ca="1">IFERROR(HLOOKUP(INDIRECT("BH17"),クラス・種目リスト!$A$156:$L$207,4,FALSE),"-")</f>
        <v>-</v>
      </c>
      <c r="BK17" s="54" t="str" cm="1">
        <f t="array" aca="1" ref="BK17" ca="1">IFERROR(HLOOKUP(INDIRECT("BH17"),クラス・種目リスト!$A$156:$L$207,5,FALSE),"-")</f>
        <v>-</v>
      </c>
      <c r="BL17" s="54" t="str" cm="1">
        <f t="array" aca="1" ref="BL17" ca="1">IFERROR(HLOOKUP(INDIRECT("BH17"),クラス・種目リスト!$A$156:$L$207,6,FALSE),"-")</f>
        <v>-</v>
      </c>
      <c r="BM17" s="54" t="str" cm="1">
        <f t="array" aca="1" ref="BM17" ca="1">IFERROR(HLOOKUP(INDIRECT("BH17"),クラス・種目リスト!$A$156:$L$207,7,FALSE),"-")</f>
        <v>-</v>
      </c>
      <c r="BN17" s="54" t="str" cm="1">
        <f t="array" aca="1" ref="BN17" ca="1">IFERROR(HLOOKUP(INDIRECT("BH17"),クラス・種目リスト!$A$156:$L$207,8,FALSE),"-")</f>
        <v>-</v>
      </c>
      <c r="BO17" s="54" t="str" cm="1">
        <f t="array" aca="1" ref="BO17" ca="1">IFERROR(HLOOKUP(INDIRECT("BH17"),クラス・種目リスト!$A$156:$L$207,9,FALSE),"-")</f>
        <v>-</v>
      </c>
      <c r="BP17" s="54" t="str" cm="1">
        <f t="array" aca="1" ref="BP17" ca="1">IFERROR(HLOOKUP(INDIRECT("BH17"),クラス・種目リスト!$A$156:$L$207,10,FALSE),"-")</f>
        <v>-</v>
      </c>
      <c r="BQ17" s="54" t="str" cm="1">
        <f t="array" aca="1" ref="BQ17" ca="1">IFERROR(HLOOKUP(INDIRECT("BH17"),クラス・種目リスト!$A$156:$L$207,11,FALSE),"-")</f>
        <v>-</v>
      </c>
      <c r="BR17" s="54" t="str" cm="1">
        <f t="array" aca="1" ref="BR17" ca="1">IFERROR(HLOOKUP(INDIRECT("BH17"),クラス・種目リスト!$A$156:$L$207,12,FALSE),"-")</f>
        <v>-</v>
      </c>
      <c r="BS17" s="54" t="str" cm="1">
        <f t="array" aca="1" ref="BS17" ca="1">IFERROR(HLOOKUP(INDIRECT("BH17"),クラス・種目リスト!$A$156:$L$207,13,FALSE),"-")</f>
        <v>-</v>
      </c>
      <c r="BT17" s="54" t="str" cm="1">
        <f t="array" aca="1" ref="BT17" ca="1">IFERROR(HLOOKUP(INDIRECT("BH17"),クラス・種目リスト!$A$156:$L$207,14,FALSE),"-")</f>
        <v>-</v>
      </c>
      <c r="BU17" s="54" t="str" cm="1">
        <f t="array" aca="1" ref="BU17" ca="1">IFERROR(HLOOKUP(INDIRECT("BH17"),クラス・種目リスト!$A$156:$L$207,15,FALSE),"-")</f>
        <v>-</v>
      </c>
      <c r="BV17" s="54" t="str" cm="1">
        <f t="array" aca="1" ref="BV17" ca="1">IFERROR(HLOOKUP(INDIRECT("BH17"),クラス・種目リスト!$A$156:$L$207,16,FALSE),"-")</f>
        <v>-</v>
      </c>
      <c r="BW17" s="54" t="str" cm="1">
        <f t="array" aca="1" ref="BW17" ca="1">IFERROR(HLOOKUP(INDIRECT("BH17"),クラス・種目リスト!$A$156:$L$207,17,FALSE),"-")</f>
        <v>-</v>
      </c>
      <c r="BX17" s="54" t="str" cm="1">
        <f t="array" aca="1" ref="BX17" ca="1">IFERROR(HLOOKUP(INDIRECT("BH17"),クラス・種目リスト!$A$156:$L$207,18,FALSE),"-")</f>
        <v>-</v>
      </c>
      <c r="BY17" s="54" t="str" cm="1">
        <f t="array" aca="1" ref="BY17" ca="1">IFERROR(HLOOKUP(INDIRECT("BH17"),クラス・種目リスト!$A$156:$L$207,19,FALSE),"-")</f>
        <v>-</v>
      </c>
      <c r="BZ17" s="54" t="str" cm="1">
        <f t="array" aca="1" ref="BZ17" ca="1">IFERROR(HLOOKUP(INDIRECT("BH17"),クラス・種目リスト!$A$156:$L$207,20,FALSE),"-")</f>
        <v>-</v>
      </c>
      <c r="CA17" s="54" t="str" cm="1">
        <f t="array" aca="1" ref="CA17" ca="1">IFERROR(HLOOKUP(INDIRECT("BH17"),クラス・種目リスト!$A$156:$L$207,21,FALSE),"-")</f>
        <v>-</v>
      </c>
      <c r="CB17" s="54" t="str" cm="1">
        <f t="array" aca="1" ref="CB17" ca="1">IFERROR(HLOOKUP(INDIRECT("BH17"),クラス・種目リスト!$A$156:$L$207,22,FALSE),"-")</f>
        <v>-</v>
      </c>
      <c r="CC17" s="54" t="str" cm="1">
        <f t="array" aca="1" ref="CC17" ca="1">IFERROR(HLOOKUP(INDIRECT("BH17"),クラス・種目リスト!$A$156:$L$207,23,FALSE),"-")</f>
        <v>-</v>
      </c>
      <c r="CD17" s="54" t="str" cm="1">
        <f t="array" aca="1" ref="CD17" ca="1">IFERROR(HLOOKUP(INDIRECT("BH17"),クラス・種目リスト!$A$156:$L$207,24,FALSE),"-")</f>
        <v>-</v>
      </c>
      <c r="CE17" s="54" t="str" cm="1">
        <f t="array" aca="1" ref="CE17" ca="1">IFERROR(HLOOKUP(INDIRECT("BH17"),クラス・種目リスト!$A$156:$L$207,25,FALSE),"-")</f>
        <v>-</v>
      </c>
      <c r="CF17" s="54" t="str" cm="1">
        <f t="array" aca="1" ref="CF17" ca="1">IFERROR(HLOOKUP(INDIRECT("BH17"),クラス・種目リスト!$A$156:$L$207,26,FALSE),"-")</f>
        <v>-</v>
      </c>
      <c r="CG17" s="54" t="str" cm="1">
        <f t="array" aca="1" ref="CG17" ca="1">IFERROR(HLOOKUP(INDIRECT("BH17"),クラス・種目リスト!$A$156:$L$207,27,FALSE),"-")</f>
        <v>-</v>
      </c>
      <c r="CH17" s="54" cm="1">
        <f t="array" aca="1" ref="CH17" ca="1">COUNTIF(BI17:CG17,INDIRECT("N17"))</f>
        <v>0</v>
      </c>
      <c r="CI17" s="54" cm="1">
        <f t="array" aca="1" ref="CI17" ca="1">COUNTIF(BI17:CG17,INDIRECT("X17"))</f>
        <v>0</v>
      </c>
      <c r="CJ17" s="54"/>
      <c r="CK17" s="54"/>
      <c r="CL17" s="54"/>
      <c r="CM17" s="54"/>
      <c r="CN17" s="54"/>
      <c r="CO17" s="54"/>
      <c r="CP17" s="54"/>
      <c r="CQ17" s="54"/>
      <c r="CR17" s="54"/>
      <c r="CS17" s="54"/>
      <c r="CT17" s="54"/>
      <c r="CU17" s="54"/>
      <c r="CV17" s="54"/>
      <c r="CW17" s="54"/>
      <c r="CX17" s="54"/>
      <c r="CY17" s="54"/>
      <c r="CZ17" s="54"/>
      <c r="DA17" s="54"/>
      <c r="DB17" s="54"/>
      <c r="DC17" s="54"/>
      <c r="DD17" s="54"/>
      <c r="DE17" s="54"/>
      <c r="DF17" s="54"/>
      <c r="DG17" s="54"/>
      <c r="DH17" s="54"/>
      <c r="DI17" s="54"/>
      <c r="DJ17" s="54"/>
      <c r="DK17" s="54"/>
      <c r="DL17" s="54"/>
      <c r="DM17" s="54"/>
      <c r="DN17" s="54"/>
      <c r="DO17" s="150"/>
      <c r="DP17" s="150"/>
      <c r="DQ17" s="150"/>
      <c r="DR17" s="150"/>
      <c r="DS17" s="150"/>
      <c r="DT17" s="150"/>
      <c r="DU17" s="150"/>
      <c r="DV17" s="55" t="str" cm="1">
        <f t="array" aca="1" ref="DV17" ca="1">INDIRECT("J17")</f>
        <v/>
      </c>
      <c r="DW17" s="150" cm="1">
        <f t="array" aca="1" ref="DW17" ca="1">IF(INDIRECT("N17")="-",0,COUNTA(INDIRECT("N17")))+IF(INDIRECT("X17")="-",0,COUNTA(INDIRECT("X17")))+IF(INDIRECT("AK17")="-",0,COUNTA(INDIRECT("AK17")))+IF(INDIRECT("AT17")="-",0,COUNTA(INDIRECT("AT17")))</f>
        <v>0</v>
      </c>
      <c r="DX17" s="150"/>
      <c r="DY17" s="55" cm="1">
        <f t="array" aca="1" ref="DY17" ca="1">INDIRECT("C17")</f>
        <v>0</v>
      </c>
      <c r="DZ17" s="50"/>
      <c r="EA17" s="50" t="str" cm="1">
        <f t="array" aca="1" ref="EA17" ca="1">IFERROR(FIND("《",INDIRECT("N17")),"")</f>
        <v/>
      </c>
      <c r="EB17" s="50" t="str" cm="1">
        <f t="array" aca="1" ref="EB17" ca="1">IFERROR(FIND("《",INDIRECT("X17")),"")</f>
        <v/>
      </c>
      <c r="EC17" s="50"/>
      <c r="ED17" s="50"/>
    </row>
    <row r="18" spans="1:134" ht="19.5" customHeight="1" x14ac:dyDescent="0.15">
      <c r="A18" s="266"/>
      <c r="B18" s="48"/>
      <c r="C18" s="81"/>
      <c r="D18" s="39"/>
      <c r="E18" s="40"/>
      <c r="F18" s="41"/>
      <c r="G18" s="20"/>
      <c r="H18" s="4"/>
      <c r="I18" s="22"/>
      <c r="J18" s="217" t="str">
        <f ca="1">IF(DY18=0,"",IF(申込書!$B$6="","",申込書!$B$6))</f>
        <v/>
      </c>
      <c r="K18" s="218" t="str">
        <f ca="1">IF(DY18=0,"",IF(申込書!$B$4="","",申込書!$B$4))</f>
        <v/>
      </c>
      <c r="L18" s="217" t="str">
        <f ca="1">IF(DY18=0,"",IF(申込書!$E$4="","",ASC(申込書!$E$4)))</f>
        <v/>
      </c>
      <c r="M18" s="26"/>
      <c r="N18" s="23"/>
      <c r="O18" s="15"/>
      <c r="P18" s="16"/>
      <c r="Q18" s="15"/>
      <c r="R18" s="17"/>
      <c r="S18" s="15"/>
      <c r="T18" s="17"/>
      <c r="U18" s="385"/>
      <c r="V18" s="208"/>
      <c r="W18" s="6"/>
      <c r="X18" s="75"/>
      <c r="Y18" s="15"/>
      <c r="Z18" s="16"/>
      <c r="AA18" s="18"/>
      <c r="AB18" s="17"/>
      <c r="AC18" s="19"/>
      <c r="AD18" s="17"/>
      <c r="AE18" s="385"/>
      <c r="AF18" s="386"/>
      <c r="AG18" s="24"/>
      <c r="AH18" s="24"/>
      <c r="AI18" s="4" t="str">
        <f t="shared" si="0"/>
        <v>-</v>
      </c>
      <c r="AJ18" s="5"/>
      <c r="AK18" s="10"/>
      <c r="AL18" s="9"/>
      <c r="AM18" s="9"/>
      <c r="AN18" s="9"/>
      <c r="AO18" s="9"/>
      <c r="AP18" s="9"/>
      <c r="AQ18" s="9"/>
      <c r="AR18" s="384"/>
      <c r="AS18" s="10"/>
      <c r="AT18" s="10"/>
      <c r="AU18" s="9"/>
      <c r="AV18" s="9"/>
      <c r="AW18" s="9"/>
      <c r="AX18" s="9"/>
      <c r="AY18" s="9"/>
      <c r="AZ18" s="9"/>
      <c r="BA18" s="384"/>
      <c r="BB18" s="10"/>
      <c r="BC18" s="6"/>
      <c r="BD18" s="4"/>
      <c r="BE18" s="376"/>
      <c r="BF18" s="377" t="str">
        <f ca="1">IF(DY18=0,"",IF(申込書!$E$6="","",申込書!$E$6))</f>
        <v/>
      </c>
      <c r="BG18" s="66" t="str">
        <f t="shared" ca="1" si="1"/>
        <v/>
      </c>
      <c r="BH18" s="61" t="str" cm="1">
        <f t="array" aca="1" ref="BH18" ca="1">IF(クラス・種目リスト!$A$57=1,INDIRECT("$J18")&amp;INDIRECT("$H18")&amp;RIGHT(INDIRECT("$I18"),1),INDIRECT("$J18")&amp;INDIRECT("$H18"))</f>
        <v/>
      </c>
      <c r="BI18" s="54" t="str" cm="1">
        <f t="array" aca="1" ref="BI18" ca="1">IFERROR(HLOOKUP(INDIRECT("BH18"),クラス・種目リスト!$A$156:$L$207,3,FALSE),"-")</f>
        <v>-</v>
      </c>
      <c r="BJ18" s="54" t="str" cm="1">
        <f t="array" aca="1" ref="BJ18" ca="1">IFERROR(HLOOKUP(INDIRECT("BH18"),クラス・種目リスト!$A$156:$L$207,4,FALSE),"-")</f>
        <v>-</v>
      </c>
      <c r="BK18" s="54" t="str" cm="1">
        <f t="array" aca="1" ref="BK18" ca="1">IFERROR(HLOOKUP(INDIRECT("BH18"),クラス・種目リスト!$A$156:$L$207,5,FALSE),"-")</f>
        <v>-</v>
      </c>
      <c r="BL18" s="54" t="str" cm="1">
        <f t="array" aca="1" ref="BL18" ca="1">IFERROR(HLOOKUP(INDIRECT("BH18"),クラス・種目リスト!$A$156:$L$207,6,FALSE),"-")</f>
        <v>-</v>
      </c>
      <c r="BM18" s="54" t="str" cm="1">
        <f t="array" aca="1" ref="BM18" ca="1">IFERROR(HLOOKUP(INDIRECT("BH18"),クラス・種目リスト!$A$156:$L$207,7,FALSE),"-")</f>
        <v>-</v>
      </c>
      <c r="BN18" s="54" t="str" cm="1">
        <f t="array" aca="1" ref="BN18" ca="1">IFERROR(HLOOKUP(INDIRECT("BH18"),クラス・種目リスト!$A$156:$L$207,8,FALSE),"-")</f>
        <v>-</v>
      </c>
      <c r="BO18" s="54" t="str" cm="1">
        <f t="array" aca="1" ref="BO18" ca="1">IFERROR(HLOOKUP(INDIRECT("BH18"),クラス・種目リスト!$A$156:$L$207,9,FALSE),"-")</f>
        <v>-</v>
      </c>
      <c r="BP18" s="54" t="str" cm="1">
        <f t="array" aca="1" ref="BP18" ca="1">IFERROR(HLOOKUP(INDIRECT("BH18"),クラス・種目リスト!$A$156:$L$207,10,FALSE),"-")</f>
        <v>-</v>
      </c>
      <c r="BQ18" s="54" t="str" cm="1">
        <f t="array" aca="1" ref="BQ18" ca="1">IFERROR(HLOOKUP(INDIRECT("BH18"),クラス・種目リスト!$A$156:$L$207,11,FALSE),"-")</f>
        <v>-</v>
      </c>
      <c r="BR18" s="54" t="str" cm="1">
        <f t="array" aca="1" ref="BR18" ca="1">IFERROR(HLOOKUP(INDIRECT("BH18"),クラス・種目リスト!$A$156:$L$207,12,FALSE),"-")</f>
        <v>-</v>
      </c>
      <c r="BS18" s="54" t="str" cm="1">
        <f t="array" aca="1" ref="BS18" ca="1">IFERROR(HLOOKUP(INDIRECT("BH18"),クラス・種目リスト!$A$156:$L$207,13,FALSE),"-")</f>
        <v>-</v>
      </c>
      <c r="BT18" s="54" t="str" cm="1">
        <f t="array" aca="1" ref="BT18" ca="1">IFERROR(HLOOKUP(INDIRECT("BH18"),クラス・種目リスト!$A$156:$L$207,14,FALSE),"-")</f>
        <v>-</v>
      </c>
      <c r="BU18" s="54" t="str" cm="1">
        <f t="array" aca="1" ref="BU18" ca="1">IFERROR(HLOOKUP(INDIRECT("BH18"),クラス・種目リスト!$A$156:$L$207,15,FALSE),"-")</f>
        <v>-</v>
      </c>
      <c r="BV18" s="54" t="str" cm="1">
        <f t="array" aca="1" ref="BV18" ca="1">IFERROR(HLOOKUP(INDIRECT("BH18"),クラス・種目リスト!$A$156:$L$207,16,FALSE),"-")</f>
        <v>-</v>
      </c>
      <c r="BW18" s="54" t="str" cm="1">
        <f t="array" aca="1" ref="BW18" ca="1">IFERROR(HLOOKUP(INDIRECT("BH18"),クラス・種目リスト!$A$156:$L$207,17,FALSE),"-")</f>
        <v>-</v>
      </c>
      <c r="BX18" s="54" t="str" cm="1">
        <f t="array" aca="1" ref="BX18" ca="1">IFERROR(HLOOKUP(INDIRECT("BH18"),クラス・種目リスト!$A$156:$L$207,18,FALSE),"-")</f>
        <v>-</v>
      </c>
      <c r="BY18" s="54" t="str" cm="1">
        <f t="array" aca="1" ref="BY18" ca="1">IFERROR(HLOOKUP(INDIRECT("BH18"),クラス・種目リスト!$A$156:$L$207,19,FALSE),"-")</f>
        <v>-</v>
      </c>
      <c r="BZ18" s="54" t="str" cm="1">
        <f t="array" aca="1" ref="BZ18" ca="1">IFERROR(HLOOKUP(INDIRECT("BH18"),クラス・種目リスト!$A$156:$L$207,20,FALSE),"-")</f>
        <v>-</v>
      </c>
      <c r="CA18" s="54" t="str" cm="1">
        <f t="array" aca="1" ref="CA18" ca="1">IFERROR(HLOOKUP(INDIRECT("BH18"),クラス・種目リスト!$A$156:$L$207,21,FALSE),"-")</f>
        <v>-</v>
      </c>
      <c r="CB18" s="54" t="str" cm="1">
        <f t="array" aca="1" ref="CB18" ca="1">IFERROR(HLOOKUP(INDIRECT("BH18"),クラス・種目リスト!$A$156:$L$207,22,FALSE),"-")</f>
        <v>-</v>
      </c>
      <c r="CC18" s="54" t="str" cm="1">
        <f t="array" aca="1" ref="CC18" ca="1">IFERROR(HLOOKUP(INDIRECT("BH18"),クラス・種目リスト!$A$156:$L$207,23,FALSE),"-")</f>
        <v>-</v>
      </c>
      <c r="CD18" s="54" t="str" cm="1">
        <f t="array" aca="1" ref="CD18" ca="1">IFERROR(HLOOKUP(INDIRECT("BH18"),クラス・種目リスト!$A$156:$L$207,24,FALSE),"-")</f>
        <v>-</v>
      </c>
      <c r="CE18" s="54" t="str" cm="1">
        <f t="array" aca="1" ref="CE18" ca="1">IFERROR(HLOOKUP(INDIRECT("BH18"),クラス・種目リスト!$A$156:$L$207,25,FALSE),"-")</f>
        <v>-</v>
      </c>
      <c r="CF18" s="54" t="str" cm="1">
        <f t="array" aca="1" ref="CF18" ca="1">IFERROR(HLOOKUP(INDIRECT("BH18"),クラス・種目リスト!$A$156:$L$207,26,FALSE),"-")</f>
        <v>-</v>
      </c>
      <c r="CG18" s="54" t="str" cm="1">
        <f t="array" aca="1" ref="CG18" ca="1">IFERROR(HLOOKUP(INDIRECT("BH18"),クラス・種目リスト!$A$156:$L$207,27,FALSE),"-")</f>
        <v>-</v>
      </c>
      <c r="CH18" s="54" cm="1">
        <f t="array" aca="1" ref="CH18" ca="1">COUNTIF(BI18:CG18,INDIRECT("N18"))</f>
        <v>0</v>
      </c>
      <c r="CI18" s="54" cm="1">
        <f t="array" aca="1" ref="CI18" ca="1">COUNTIF(BI18:CG18,INDIRECT("X18"))</f>
        <v>0</v>
      </c>
      <c r="CJ18" s="54"/>
      <c r="CK18" s="54"/>
      <c r="CL18" s="54"/>
      <c r="CM18" s="54"/>
      <c r="CN18" s="54"/>
      <c r="CO18" s="54"/>
      <c r="CP18" s="54"/>
      <c r="CQ18" s="54"/>
      <c r="CR18" s="54"/>
      <c r="CS18" s="54"/>
      <c r="CT18" s="54"/>
      <c r="CU18" s="54"/>
      <c r="CV18" s="54"/>
      <c r="CW18" s="54"/>
      <c r="CX18" s="54"/>
      <c r="CY18" s="54"/>
      <c r="CZ18" s="54"/>
      <c r="DA18" s="54"/>
      <c r="DB18" s="54"/>
      <c r="DC18" s="54"/>
      <c r="DD18" s="54"/>
      <c r="DE18" s="54"/>
      <c r="DF18" s="54"/>
      <c r="DG18" s="54"/>
      <c r="DH18" s="54"/>
      <c r="DI18" s="54"/>
      <c r="DJ18" s="54"/>
      <c r="DK18" s="54"/>
      <c r="DL18" s="54"/>
      <c r="DM18" s="54"/>
      <c r="DN18" s="54"/>
      <c r="DO18" s="150"/>
      <c r="DP18" s="150"/>
      <c r="DQ18" s="150"/>
      <c r="DR18" s="150"/>
      <c r="DS18" s="150"/>
      <c r="DT18" s="150"/>
      <c r="DU18" s="150"/>
      <c r="DV18" s="55" t="str" cm="1">
        <f t="array" aca="1" ref="DV18" ca="1">INDIRECT("J18")</f>
        <v/>
      </c>
      <c r="DW18" s="150" cm="1">
        <f t="array" aca="1" ref="DW18" ca="1">IF(INDIRECT("N18")="-",0,COUNTA(INDIRECT("N18")))+IF(INDIRECT("X18")="-",0,COUNTA(INDIRECT("X18")))+IF(INDIRECT("AK18")="-",0,COUNTA(INDIRECT("AK18")))+IF(INDIRECT("AT18")="-",0,COUNTA(INDIRECT("AT18")))</f>
        <v>0</v>
      </c>
      <c r="DX18" s="150"/>
      <c r="DY18" s="55" cm="1">
        <f t="array" aca="1" ref="DY18" ca="1">INDIRECT("C18")</f>
        <v>0</v>
      </c>
      <c r="DZ18" s="50"/>
      <c r="EA18" s="50" t="str" cm="1">
        <f t="array" aca="1" ref="EA18" ca="1">IFERROR(FIND("《",INDIRECT("N18")),"")</f>
        <v/>
      </c>
      <c r="EB18" s="50" t="str" cm="1">
        <f t="array" aca="1" ref="EB18" ca="1">IFERROR(FIND("《",INDIRECT("X18")),"")</f>
        <v/>
      </c>
      <c r="EC18" s="50"/>
      <c r="ED18" s="50"/>
    </row>
    <row r="19" spans="1:134" ht="19.2" customHeight="1" x14ac:dyDescent="0.15">
      <c r="A19" s="266"/>
      <c r="B19" s="48"/>
      <c r="C19" s="80"/>
      <c r="D19" s="36"/>
      <c r="E19" s="37"/>
      <c r="F19" s="38"/>
      <c r="G19" s="28"/>
      <c r="H19" s="4"/>
      <c r="I19" s="6"/>
      <c r="J19" s="217" t="str">
        <f ca="1">IF(DY19=0,"",IF(申込書!$B$6="","",申込書!$B$6))</f>
        <v/>
      </c>
      <c r="K19" s="218" t="str">
        <f ca="1">IF(DY19=0,"",IF(申込書!$B$4="","",申込書!$B$4))</f>
        <v/>
      </c>
      <c r="L19" s="217" t="str">
        <f ca="1">IF(DY19=0,"",IF(申込書!$E$4="","",ASC(申込書!$E$4)))</f>
        <v/>
      </c>
      <c r="M19" s="25"/>
      <c r="N19" s="23"/>
      <c r="O19" s="15"/>
      <c r="P19" s="16"/>
      <c r="Q19" s="15"/>
      <c r="R19" s="17"/>
      <c r="S19" s="15"/>
      <c r="T19" s="17"/>
      <c r="U19" s="385"/>
      <c r="V19" s="208"/>
      <c r="W19" s="6"/>
      <c r="X19" s="75"/>
      <c r="Y19" s="15"/>
      <c r="Z19" s="16"/>
      <c r="AA19" s="18"/>
      <c r="AB19" s="17"/>
      <c r="AC19" s="19"/>
      <c r="AD19" s="17"/>
      <c r="AE19" s="385"/>
      <c r="AF19" s="387"/>
      <c r="AG19" s="89"/>
      <c r="AH19" s="24"/>
      <c r="AI19" s="4" t="str">
        <f t="shared" si="0"/>
        <v>-</v>
      </c>
      <c r="AJ19" s="5"/>
      <c r="AK19" s="10"/>
      <c r="AL19" s="9"/>
      <c r="AM19" s="9"/>
      <c r="AN19" s="9"/>
      <c r="AO19" s="9"/>
      <c r="AP19" s="9"/>
      <c r="AQ19" s="9"/>
      <c r="AR19" s="384"/>
      <c r="AS19" s="10"/>
      <c r="AT19" s="10"/>
      <c r="AU19" s="9"/>
      <c r="AV19" s="9"/>
      <c r="AW19" s="9"/>
      <c r="AX19" s="9"/>
      <c r="AY19" s="9"/>
      <c r="AZ19" s="9"/>
      <c r="BA19" s="384"/>
      <c r="BB19" s="10"/>
      <c r="BC19" s="6"/>
      <c r="BD19" s="4"/>
      <c r="BE19" s="376"/>
      <c r="BF19" s="377" t="str">
        <f ca="1">IF(DY19=0,"",IF(申込書!$E$6="","",申込書!$E$6))</f>
        <v/>
      </c>
      <c r="BG19" s="66" t="str">
        <f t="shared" ca="1" si="1"/>
        <v/>
      </c>
      <c r="BH19" s="61" t="str" cm="1">
        <f t="array" aca="1" ref="BH19" ca="1">IF(クラス・種目リスト!$A$57=1,INDIRECT("$J19")&amp;INDIRECT("$H19")&amp;RIGHT(INDIRECT("$I19"),1),INDIRECT("$J19")&amp;INDIRECT("$H19"))</f>
        <v/>
      </c>
      <c r="BI19" s="54" t="str" cm="1">
        <f t="array" aca="1" ref="BI19" ca="1">IFERROR(HLOOKUP(INDIRECT("BH19"),クラス・種目リスト!$A$156:$L$207,3,FALSE),"-")</f>
        <v>-</v>
      </c>
      <c r="BJ19" s="54" t="str" cm="1">
        <f t="array" aca="1" ref="BJ19" ca="1">IFERROR(HLOOKUP(INDIRECT("BH19"),クラス・種目リスト!$A$156:$L$207,4,FALSE),"-")</f>
        <v>-</v>
      </c>
      <c r="BK19" s="54" t="str" cm="1">
        <f t="array" aca="1" ref="BK19" ca="1">IFERROR(HLOOKUP(INDIRECT("BH19"),クラス・種目リスト!$A$156:$L$207,5,FALSE),"-")</f>
        <v>-</v>
      </c>
      <c r="BL19" s="54" t="str" cm="1">
        <f t="array" aca="1" ref="BL19" ca="1">IFERROR(HLOOKUP(INDIRECT("BH19"),クラス・種目リスト!$A$156:$L$207,6,FALSE),"-")</f>
        <v>-</v>
      </c>
      <c r="BM19" s="54" t="str" cm="1">
        <f t="array" aca="1" ref="BM19" ca="1">IFERROR(HLOOKUP(INDIRECT("BH19"),クラス・種目リスト!$A$156:$L$207,7,FALSE),"-")</f>
        <v>-</v>
      </c>
      <c r="BN19" s="54" t="str" cm="1">
        <f t="array" aca="1" ref="BN19" ca="1">IFERROR(HLOOKUP(INDIRECT("BH19"),クラス・種目リスト!$A$156:$L$207,8,FALSE),"-")</f>
        <v>-</v>
      </c>
      <c r="BO19" s="54" t="str" cm="1">
        <f t="array" aca="1" ref="BO19" ca="1">IFERROR(HLOOKUP(INDIRECT("BH19"),クラス・種目リスト!$A$156:$L$207,9,FALSE),"-")</f>
        <v>-</v>
      </c>
      <c r="BP19" s="54" t="str" cm="1">
        <f t="array" aca="1" ref="BP19" ca="1">IFERROR(HLOOKUP(INDIRECT("BH19"),クラス・種目リスト!$A$156:$L$207,10,FALSE),"-")</f>
        <v>-</v>
      </c>
      <c r="BQ19" s="54" t="str" cm="1">
        <f t="array" aca="1" ref="BQ19" ca="1">IFERROR(HLOOKUP(INDIRECT("BH19"),クラス・種目リスト!$A$156:$L$207,11,FALSE),"-")</f>
        <v>-</v>
      </c>
      <c r="BR19" s="54" t="str" cm="1">
        <f t="array" aca="1" ref="BR19" ca="1">IFERROR(HLOOKUP(INDIRECT("BH19"),クラス・種目リスト!$A$156:$L$207,12,FALSE),"-")</f>
        <v>-</v>
      </c>
      <c r="BS19" s="54" t="str" cm="1">
        <f t="array" aca="1" ref="BS19" ca="1">IFERROR(HLOOKUP(INDIRECT("BH19"),クラス・種目リスト!$A$156:$L$207,13,FALSE),"-")</f>
        <v>-</v>
      </c>
      <c r="BT19" s="54" t="str" cm="1">
        <f t="array" aca="1" ref="BT19" ca="1">IFERROR(HLOOKUP(INDIRECT("BH19"),クラス・種目リスト!$A$156:$L$207,14,FALSE),"-")</f>
        <v>-</v>
      </c>
      <c r="BU19" s="54" t="str" cm="1">
        <f t="array" aca="1" ref="BU19" ca="1">IFERROR(HLOOKUP(INDIRECT("BH19"),クラス・種目リスト!$A$156:$L$207,15,FALSE),"-")</f>
        <v>-</v>
      </c>
      <c r="BV19" s="54" t="str" cm="1">
        <f t="array" aca="1" ref="BV19" ca="1">IFERROR(HLOOKUP(INDIRECT("BH19"),クラス・種目リスト!$A$156:$L$207,16,FALSE),"-")</f>
        <v>-</v>
      </c>
      <c r="BW19" s="54" t="str" cm="1">
        <f t="array" aca="1" ref="BW19" ca="1">IFERROR(HLOOKUP(INDIRECT("BH19"),クラス・種目リスト!$A$156:$L$207,17,FALSE),"-")</f>
        <v>-</v>
      </c>
      <c r="BX19" s="54" t="str" cm="1">
        <f t="array" aca="1" ref="BX19" ca="1">IFERROR(HLOOKUP(INDIRECT("BH19"),クラス・種目リスト!$A$156:$L$207,18,FALSE),"-")</f>
        <v>-</v>
      </c>
      <c r="BY19" s="54" t="str" cm="1">
        <f t="array" aca="1" ref="BY19" ca="1">IFERROR(HLOOKUP(INDIRECT("BH19"),クラス・種目リスト!$A$156:$L$207,19,FALSE),"-")</f>
        <v>-</v>
      </c>
      <c r="BZ19" s="54" t="str" cm="1">
        <f t="array" aca="1" ref="BZ19" ca="1">IFERROR(HLOOKUP(INDIRECT("BH19"),クラス・種目リスト!$A$156:$L$207,20,FALSE),"-")</f>
        <v>-</v>
      </c>
      <c r="CA19" s="54" t="str" cm="1">
        <f t="array" aca="1" ref="CA19" ca="1">IFERROR(HLOOKUP(INDIRECT("BH19"),クラス・種目リスト!$A$156:$L$207,21,FALSE),"-")</f>
        <v>-</v>
      </c>
      <c r="CB19" s="54" t="str" cm="1">
        <f t="array" aca="1" ref="CB19" ca="1">IFERROR(HLOOKUP(INDIRECT("BH19"),クラス・種目リスト!$A$156:$L$207,22,FALSE),"-")</f>
        <v>-</v>
      </c>
      <c r="CC19" s="54" t="str" cm="1">
        <f t="array" aca="1" ref="CC19" ca="1">IFERROR(HLOOKUP(INDIRECT("BH19"),クラス・種目リスト!$A$156:$L$207,23,FALSE),"-")</f>
        <v>-</v>
      </c>
      <c r="CD19" s="54" t="str" cm="1">
        <f t="array" aca="1" ref="CD19" ca="1">IFERROR(HLOOKUP(INDIRECT("BH19"),クラス・種目リスト!$A$156:$L$207,24,FALSE),"-")</f>
        <v>-</v>
      </c>
      <c r="CE19" s="54" t="str" cm="1">
        <f t="array" aca="1" ref="CE19" ca="1">IFERROR(HLOOKUP(INDIRECT("BH19"),クラス・種目リスト!$A$156:$L$207,25,FALSE),"-")</f>
        <v>-</v>
      </c>
      <c r="CF19" s="54" t="str" cm="1">
        <f t="array" aca="1" ref="CF19" ca="1">IFERROR(HLOOKUP(INDIRECT("BH19"),クラス・種目リスト!$A$156:$L$207,26,FALSE),"-")</f>
        <v>-</v>
      </c>
      <c r="CG19" s="54" t="str" cm="1">
        <f t="array" aca="1" ref="CG19" ca="1">IFERROR(HLOOKUP(INDIRECT("BH19"),クラス・種目リスト!$A$156:$L$207,27,FALSE),"-")</f>
        <v>-</v>
      </c>
      <c r="CH19" s="54" cm="1">
        <f t="array" aca="1" ref="CH19" ca="1">COUNTIF(BI19:CG19,INDIRECT("N19"))</f>
        <v>0</v>
      </c>
      <c r="CI19" s="54" cm="1">
        <f t="array" aca="1" ref="CI19" ca="1">COUNTIF(BI19:CG19,INDIRECT("X19"))</f>
        <v>0</v>
      </c>
      <c r="CJ19" s="54"/>
      <c r="CK19" s="54"/>
      <c r="CL19" s="54"/>
      <c r="CM19" s="54"/>
      <c r="CN19" s="54"/>
      <c r="CO19" s="54"/>
      <c r="CP19" s="54"/>
      <c r="CQ19" s="54"/>
      <c r="CR19" s="54"/>
      <c r="CS19" s="54"/>
      <c r="CT19" s="54"/>
      <c r="CU19" s="54"/>
      <c r="CV19" s="54"/>
      <c r="CW19" s="54"/>
      <c r="CX19" s="54"/>
      <c r="CY19" s="54"/>
      <c r="CZ19" s="54"/>
      <c r="DA19" s="54"/>
      <c r="DB19" s="54"/>
      <c r="DC19" s="54"/>
      <c r="DD19" s="54"/>
      <c r="DE19" s="54"/>
      <c r="DF19" s="54"/>
      <c r="DG19" s="54"/>
      <c r="DH19" s="54"/>
      <c r="DI19" s="54"/>
      <c r="DJ19" s="54"/>
      <c r="DK19" s="54"/>
      <c r="DL19" s="54"/>
      <c r="DM19" s="54"/>
      <c r="DN19" s="54"/>
      <c r="DO19" s="150"/>
      <c r="DP19" s="150"/>
      <c r="DQ19" s="150"/>
      <c r="DR19" s="150"/>
      <c r="DS19" s="150"/>
      <c r="DT19" s="150"/>
      <c r="DU19" s="150"/>
      <c r="DV19" s="55" t="str" cm="1">
        <f t="array" aca="1" ref="DV19" ca="1">INDIRECT("J19")</f>
        <v/>
      </c>
      <c r="DW19" s="150" cm="1">
        <f t="array" aca="1" ref="DW19" ca="1">IF(INDIRECT("N19")="-",0,COUNTA(INDIRECT("N19")))+IF(INDIRECT("X19")="-",0,COUNTA(INDIRECT("X19")))+IF(INDIRECT("AK19")="-",0,COUNTA(INDIRECT("AK19")))+IF(INDIRECT("AT19")="-",0,COUNTA(INDIRECT("AT19")))</f>
        <v>0</v>
      </c>
      <c r="DX19" s="150"/>
      <c r="DY19" s="55" cm="1">
        <f t="array" aca="1" ref="DY19" ca="1">INDIRECT("C19")</f>
        <v>0</v>
      </c>
      <c r="DZ19" s="50"/>
      <c r="EA19" s="50" t="str" cm="1">
        <f t="array" aca="1" ref="EA19" ca="1">IFERROR(FIND("《",INDIRECT("N19")),"")</f>
        <v/>
      </c>
      <c r="EB19" s="50" t="str" cm="1">
        <f t="array" aca="1" ref="EB19" ca="1">IFERROR(FIND("《",INDIRECT("X19")),"")</f>
        <v/>
      </c>
      <c r="EC19" s="50"/>
      <c r="ED19" s="50"/>
    </row>
    <row r="20" spans="1:134" ht="19.2" customHeight="1" x14ac:dyDescent="0.15">
      <c r="A20" s="266"/>
      <c r="B20" s="48"/>
      <c r="C20" s="81"/>
      <c r="D20" s="39"/>
      <c r="E20" s="40"/>
      <c r="F20" s="41"/>
      <c r="G20" s="20"/>
      <c r="H20" s="4"/>
      <c r="I20" s="22"/>
      <c r="J20" s="217" t="str">
        <f ca="1">IF(DY20=0,"",IF(申込書!$B$6="","",申込書!$B$6))</f>
        <v/>
      </c>
      <c r="K20" s="218" t="str">
        <f ca="1">IF(DY20=0,"",IF(申込書!$B$4="","",申込書!$B$4))</f>
        <v/>
      </c>
      <c r="L20" s="217" t="str">
        <f ca="1">IF(DY20=0,"",IF(申込書!$E$4="","",ASC(申込書!$E$4)))</f>
        <v/>
      </c>
      <c r="M20" s="26"/>
      <c r="N20" s="23"/>
      <c r="O20" s="15"/>
      <c r="P20" s="16"/>
      <c r="Q20" s="15"/>
      <c r="R20" s="17"/>
      <c r="S20" s="15"/>
      <c r="T20" s="17"/>
      <c r="U20" s="385"/>
      <c r="V20" s="208"/>
      <c r="W20" s="6"/>
      <c r="X20" s="75"/>
      <c r="Y20" s="15"/>
      <c r="Z20" s="16"/>
      <c r="AA20" s="18"/>
      <c r="AB20" s="17"/>
      <c r="AC20" s="19"/>
      <c r="AD20" s="17"/>
      <c r="AE20" s="385"/>
      <c r="AF20" s="386"/>
      <c r="AG20" s="24"/>
      <c r="AH20" s="24"/>
      <c r="AI20" s="4" t="str">
        <f t="shared" si="0"/>
        <v>-</v>
      </c>
      <c r="AJ20" s="5"/>
      <c r="AK20" s="10"/>
      <c r="AL20" s="9"/>
      <c r="AM20" s="9"/>
      <c r="AN20" s="9"/>
      <c r="AO20" s="9"/>
      <c r="AP20" s="9"/>
      <c r="AQ20" s="9"/>
      <c r="AR20" s="384"/>
      <c r="AS20" s="10"/>
      <c r="AT20" s="10"/>
      <c r="AU20" s="9"/>
      <c r="AV20" s="9"/>
      <c r="AW20" s="9"/>
      <c r="AX20" s="9"/>
      <c r="AY20" s="9"/>
      <c r="AZ20" s="9"/>
      <c r="BA20" s="384"/>
      <c r="BB20" s="10"/>
      <c r="BC20" s="6"/>
      <c r="BD20" s="4"/>
      <c r="BE20" s="376"/>
      <c r="BF20" s="377" t="str">
        <f ca="1">IF(DY20=0,"",IF(申込書!$E$6="","",申込書!$E$6))</f>
        <v/>
      </c>
      <c r="BG20" s="66" t="str">
        <f t="shared" ca="1" si="1"/>
        <v/>
      </c>
      <c r="BH20" s="61" t="str" cm="1">
        <f t="array" aca="1" ref="BH20" ca="1">IF(クラス・種目リスト!$A$57=1,INDIRECT("$J20")&amp;INDIRECT("$H20")&amp;RIGHT(INDIRECT("$I20"),1),INDIRECT("$J20")&amp;INDIRECT("$H20"))</f>
        <v/>
      </c>
      <c r="BI20" s="54" t="str" cm="1">
        <f t="array" aca="1" ref="BI20" ca="1">IFERROR(HLOOKUP(INDIRECT("BH20"),クラス・種目リスト!$A$156:$L$207,3,FALSE),"-")</f>
        <v>-</v>
      </c>
      <c r="BJ20" s="54" t="str" cm="1">
        <f t="array" aca="1" ref="BJ20" ca="1">IFERROR(HLOOKUP(INDIRECT("BH20"),クラス・種目リスト!$A$156:$L$207,4,FALSE),"-")</f>
        <v>-</v>
      </c>
      <c r="BK20" s="54" t="str" cm="1">
        <f t="array" aca="1" ref="BK20" ca="1">IFERROR(HLOOKUP(INDIRECT("BH20"),クラス・種目リスト!$A$156:$L$207,5,FALSE),"-")</f>
        <v>-</v>
      </c>
      <c r="BL20" s="54" t="str" cm="1">
        <f t="array" aca="1" ref="BL20" ca="1">IFERROR(HLOOKUP(INDIRECT("BH20"),クラス・種目リスト!$A$156:$L$207,6,FALSE),"-")</f>
        <v>-</v>
      </c>
      <c r="BM20" s="54" t="str" cm="1">
        <f t="array" aca="1" ref="BM20" ca="1">IFERROR(HLOOKUP(INDIRECT("BH20"),クラス・種目リスト!$A$156:$L$207,7,FALSE),"-")</f>
        <v>-</v>
      </c>
      <c r="BN20" s="54" t="str" cm="1">
        <f t="array" aca="1" ref="BN20" ca="1">IFERROR(HLOOKUP(INDIRECT("BH20"),クラス・種目リスト!$A$156:$L$207,8,FALSE),"-")</f>
        <v>-</v>
      </c>
      <c r="BO20" s="54" t="str" cm="1">
        <f t="array" aca="1" ref="BO20" ca="1">IFERROR(HLOOKUP(INDIRECT("BH20"),クラス・種目リスト!$A$156:$L$207,9,FALSE),"-")</f>
        <v>-</v>
      </c>
      <c r="BP20" s="54" t="str" cm="1">
        <f t="array" aca="1" ref="BP20" ca="1">IFERROR(HLOOKUP(INDIRECT("BH20"),クラス・種目リスト!$A$156:$L$207,10,FALSE),"-")</f>
        <v>-</v>
      </c>
      <c r="BQ20" s="54" t="str" cm="1">
        <f t="array" aca="1" ref="BQ20" ca="1">IFERROR(HLOOKUP(INDIRECT("BH20"),クラス・種目リスト!$A$156:$L$207,11,FALSE),"-")</f>
        <v>-</v>
      </c>
      <c r="BR20" s="54" t="str" cm="1">
        <f t="array" aca="1" ref="BR20" ca="1">IFERROR(HLOOKUP(INDIRECT("BH20"),クラス・種目リスト!$A$156:$L$207,12,FALSE),"-")</f>
        <v>-</v>
      </c>
      <c r="BS20" s="54" t="str" cm="1">
        <f t="array" aca="1" ref="BS20" ca="1">IFERROR(HLOOKUP(INDIRECT("BH20"),クラス・種目リスト!$A$156:$L$207,13,FALSE),"-")</f>
        <v>-</v>
      </c>
      <c r="BT20" s="54" t="str" cm="1">
        <f t="array" aca="1" ref="BT20" ca="1">IFERROR(HLOOKUP(INDIRECT("BH20"),クラス・種目リスト!$A$156:$L$207,14,FALSE),"-")</f>
        <v>-</v>
      </c>
      <c r="BU20" s="54" t="str" cm="1">
        <f t="array" aca="1" ref="BU20" ca="1">IFERROR(HLOOKUP(INDIRECT("BH20"),クラス・種目リスト!$A$156:$L$207,15,FALSE),"-")</f>
        <v>-</v>
      </c>
      <c r="BV20" s="54" t="str" cm="1">
        <f t="array" aca="1" ref="BV20" ca="1">IFERROR(HLOOKUP(INDIRECT("BH20"),クラス・種目リスト!$A$156:$L$207,16,FALSE),"-")</f>
        <v>-</v>
      </c>
      <c r="BW20" s="54" t="str" cm="1">
        <f t="array" aca="1" ref="BW20" ca="1">IFERROR(HLOOKUP(INDIRECT("BH20"),クラス・種目リスト!$A$156:$L$207,17,FALSE),"-")</f>
        <v>-</v>
      </c>
      <c r="BX20" s="54" t="str" cm="1">
        <f t="array" aca="1" ref="BX20" ca="1">IFERROR(HLOOKUP(INDIRECT("BH20"),クラス・種目リスト!$A$156:$L$207,18,FALSE),"-")</f>
        <v>-</v>
      </c>
      <c r="BY20" s="54" t="str" cm="1">
        <f t="array" aca="1" ref="BY20" ca="1">IFERROR(HLOOKUP(INDIRECT("BH20"),クラス・種目リスト!$A$156:$L$207,19,FALSE),"-")</f>
        <v>-</v>
      </c>
      <c r="BZ20" s="54" t="str" cm="1">
        <f t="array" aca="1" ref="BZ20" ca="1">IFERROR(HLOOKUP(INDIRECT("BH20"),クラス・種目リスト!$A$156:$L$207,20,FALSE),"-")</f>
        <v>-</v>
      </c>
      <c r="CA20" s="54" t="str" cm="1">
        <f t="array" aca="1" ref="CA20" ca="1">IFERROR(HLOOKUP(INDIRECT("BH20"),クラス・種目リスト!$A$156:$L$207,21,FALSE),"-")</f>
        <v>-</v>
      </c>
      <c r="CB20" s="54" t="str" cm="1">
        <f t="array" aca="1" ref="CB20" ca="1">IFERROR(HLOOKUP(INDIRECT("BH20"),クラス・種目リスト!$A$156:$L$207,22,FALSE),"-")</f>
        <v>-</v>
      </c>
      <c r="CC20" s="54" t="str" cm="1">
        <f t="array" aca="1" ref="CC20" ca="1">IFERROR(HLOOKUP(INDIRECT("BH20"),クラス・種目リスト!$A$156:$L$207,23,FALSE),"-")</f>
        <v>-</v>
      </c>
      <c r="CD20" s="54" t="str" cm="1">
        <f t="array" aca="1" ref="CD20" ca="1">IFERROR(HLOOKUP(INDIRECT("BH20"),クラス・種目リスト!$A$156:$L$207,24,FALSE),"-")</f>
        <v>-</v>
      </c>
      <c r="CE20" s="54" t="str" cm="1">
        <f t="array" aca="1" ref="CE20" ca="1">IFERROR(HLOOKUP(INDIRECT("BH20"),クラス・種目リスト!$A$156:$L$207,25,FALSE),"-")</f>
        <v>-</v>
      </c>
      <c r="CF20" s="54" t="str" cm="1">
        <f t="array" aca="1" ref="CF20" ca="1">IFERROR(HLOOKUP(INDIRECT("BH20"),クラス・種目リスト!$A$156:$L$207,26,FALSE),"-")</f>
        <v>-</v>
      </c>
      <c r="CG20" s="54" t="str" cm="1">
        <f t="array" aca="1" ref="CG20" ca="1">IFERROR(HLOOKUP(INDIRECT("BH20"),クラス・種目リスト!$A$156:$L$207,27,FALSE),"-")</f>
        <v>-</v>
      </c>
      <c r="CH20" s="54" cm="1">
        <f t="array" aca="1" ref="CH20" ca="1">COUNTIF(BI20:CG20,INDIRECT("N20"))</f>
        <v>0</v>
      </c>
      <c r="CI20" s="54" cm="1">
        <f t="array" aca="1" ref="CI20" ca="1">COUNTIF(BI20:CG20,INDIRECT("X20"))</f>
        <v>0</v>
      </c>
      <c r="CJ20" s="54"/>
      <c r="CK20" s="54"/>
      <c r="CL20" s="54"/>
      <c r="CM20" s="54"/>
      <c r="CN20" s="54"/>
      <c r="CO20" s="54"/>
      <c r="CP20" s="54"/>
      <c r="CQ20" s="54"/>
      <c r="CR20" s="54"/>
      <c r="CS20" s="54"/>
      <c r="CT20" s="54"/>
      <c r="CU20" s="54"/>
      <c r="CV20" s="54"/>
      <c r="CW20" s="54"/>
      <c r="CX20" s="54"/>
      <c r="CY20" s="54"/>
      <c r="CZ20" s="54"/>
      <c r="DA20" s="54"/>
      <c r="DB20" s="54"/>
      <c r="DC20" s="54"/>
      <c r="DD20" s="54"/>
      <c r="DE20" s="54"/>
      <c r="DF20" s="54"/>
      <c r="DG20" s="54"/>
      <c r="DH20" s="54"/>
      <c r="DI20" s="54"/>
      <c r="DJ20" s="54"/>
      <c r="DK20" s="54"/>
      <c r="DL20" s="54"/>
      <c r="DM20" s="54"/>
      <c r="DN20" s="54"/>
      <c r="DO20" s="150"/>
      <c r="DP20" s="150"/>
      <c r="DQ20" s="150"/>
      <c r="DR20" s="150"/>
      <c r="DS20" s="150"/>
      <c r="DT20" s="150"/>
      <c r="DU20" s="150"/>
      <c r="DV20" s="55" t="str" cm="1">
        <f t="array" aca="1" ref="DV20" ca="1">INDIRECT("J20")</f>
        <v/>
      </c>
      <c r="DW20" s="150" cm="1">
        <f t="array" aca="1" ref="DW20" ca="1">IF(INDIRECT("N20")="-",0,COUNTA(INDIRECT("N20")))+IF(INDIRECT("X20")="-",0,COUNTA(INDIRECT("X20")))+IF(INDIRECT("AK20")="-",0,COUNTA(INDIRECT("AK20")))+IF(INDIRECT("AT20")="-",0,COUNTA(INDIRECT("AT20")))</f>
        <v>0</v>
      </c>
      <c r="DX20" s="150"/>
      <c r="DY20" s="55" cm="1">
        <f t="array" aca="1" ref="DY20" ca="1">INDIRECT("C20")</f>
        <v>0</v>
      </c>
      <c r="DZ20" s="50"/>
      <c r="EA20" s="50" t="str" cm="1">
        <f t="array" aca="1" ref="EA20" ca="1">IFERROR(FIND("《",INDIRECT("N20")),"")</f>
        <v/>
      </c>
      <c r="EB20" s="50" t="str" cm="1">
        <f t="array" aca="1" ref="EB20" ca="1">IFERROR(FIND("《",INDIRECT("X20")),"")</f>
        <v/>
      </c>
      <c r="EC20" s="50"/>
      <c r="ED20" s="50"/>
    </row>
    <row r="21" spans="1:134" ht="19.5" customHeight="1" x14ac:dyDescent="0.15">
      <c r="A21" s="266"/>
      <c r="B21" s="48"/>
      <c r="C21" s="80"/>
      <c r="D21" s="36"/>
      <c r="E21" s="40"/>
      <c r="F21" s="41"/>
      <c r="G21" s="20"/>
      <c r="H21" s="4"/>
      <c r="I21" s="22"/>
      <c r="J21" s="217" t="str">
        <f ca="1">IF(DY21=0,"",IF(申込書!$B$6="","",申込書!$B$6))</f>
        <v/>
      </c>
      <c r="K21" s="218" t="str">
        <f ca="1">IF(DY21=0,"",IF(申込書!$B$4="","",申込書!$B$4))</f>
        <v/>
      </c>
      <c r="L21" s="217" t="str">
        <f ca="1">IF(DY21=0,"",IF(申込書!$E$4="","",ASC(申込書!$E$4)))</f>
        <v/>
      </c>
      <c r="M21" s="26"/>
      <c r="N21" s="23"/>
      <c r="O21" s="15"/>
      <c r="P21" s="16"/>
      <c r="Q21" s="15"/>
      <c r="R21" s="17"/>
      <c r="S21" s="15"/>
      <c r="T21" s="17"/>
      <c r="U21" s="385"/>
      <c r="V21" s="208"/>
      <c r="W21" s="6"/>
      <c r="X21" s="75"/>
      <c r="Y21" s="15"/>
      <c r="Z21" s="16"/>
      <c r="AA21" s="18"/>
      <c r="AB21" s="17"/>
      <c r="AC21" s="19"/>
      <c r="AD21" s="17"/>
      <c r="AE21" s="385"/>
      <c r="AF21" s="386"/>
      <c r="AG21" s="24"/>
      <c r="AH21" s="24"/>
      <c r="AI21" s="4" t="str">
        <f t="shared" si="0"/>
        <v>-</v>
      </c>
      <c r="AJ21" s="5"/>
      <c r="AK21" s="10"/>
      <c r="AL21" s="9"/>
      <c r="AM21" s="9"/>
      <c r="AN21" s="9"/>
      <c r="AO21" s="9"/>
      <c r="AP21" s="9"/>
      <c r="AQ21" s="9"/>
      <c r="AR21" s="384"/>
      <c r="AS21" s="10"/>
      <c r="AT21" s="10"/>
      <c r="AU21" s="9"/>
      <c r="AV21" s="9"/>
      <c r="AW21" s="9"/>
      <c r="AX21" s="9"/>
      <c r="AY21" s="9"/>
      <c r="AZ21" s="9"/>
      <c r="BA21" s="384"/>
      <c r="BB21" s="10"/>
      <c r="BC21" s="6"/>
      <c r="BD21" s="4"/>
      <c r="BE21" s="376"/>
      <c r="BF21" s="377" t="str">
        <f ca="1">IF(DY21=0,"",IF(申込書!$E$6="","",申込書!$E$6))</f>
        <v/>
      </c>
      <c r="BG21" s="66" t="str">
        <f t="shared" ca="1" si="1"/>
        <v/>
      </c>
      <c r="BH21" s="61" t="str" cm="1">
        <f t="array" aca="1" ref="BH21" ca="1">IF(クラス・種目リスト!$A$57=1,INDIRECT("$J21")&amp;INDIRECT("$H21")&amp;RIGHT(INDIRECT("$I21"),1),INDIRECT("$J21")&amp;INDIRECT("$H21"))</f>
        <v/>
      </c>
      <c r="BI21" s="54" t="str" cm="1">
        <f t="array" aca="1" ref="BI21" ca="1">IFERROR(HLOOKUP(INDIRECT("BH21"),クラス・種目リスト!$A$156:$L$207,3,FALSE),"-")</f>
        <v>-</v>
      </c>
      <c r="BJ21" s="54" t="str" cm="1">
        <f t="array" aca="1" ref="BJ21" ca="1">IFERROR(HLOOKUP(INDIRECT("BH21"),クラス・種目リスト!$A$156:$L$207,4,FALSE),"-")</f>
        <v>-</v>
      </c>
      <c r="BK21" s="54" t="str" cm="1">
        <f t="array" aca="1" ref="BK21" ca="1">IFERROR(HLOOKUP(INDIRECT("BH21"),クラス・種目リスト!$A$156:$L$207,5,FALSE),"-")</f>
        <v>-</v>
      </c>
      <c r="BL21" s="54" t="str" cm="1">
        <f t="array" aca="1" ref="BL21" ca="1">IFERROR(HLOOKUP(INDIRECT("BH21"),クラス・種目リスト!$A$156:$L$207,6,FALSE),"-")</f>
        <v>-</v>
      </c>
      <c r="BM21" s="54" t="str" cm="1">
        <f t="array" aca="1" ref="BM21" ca="1">IFERROR(HLOOKUP(INDIRECT("BH21"),クラス・種目リスト!$A$156:$L$207,7,FALSE),"-")</f>
        <v>-</v>
      </c>
      <c r="BN21" s="54" t="str" cm="1">
        <f t="array" aca="1" ref="BN21" ca="1">IFERROR(HLOOKUP(INDIRECT("BH21"),クラス・種目リスト!$A$156:$L$207,8,FALSE),"-")</f>
        <v>-</v>
      </c>
      <c r="BO21" s="54" t="str" cm="1">
        <f t="array" aca="1" ref="BO21" ca="1">IFERROR(HLOOKUP(INDIRECT("BH21"),クラス・種目リスト!$A$156:$L$207,9,FALSE),"-")</f>
        <v>-</v>
      </c>
      <c r="BP21" s="54" t="str" cm="1">
        <f t="array" aca="1" ref="BP21" ca="1">IFERROR(HLOOKUP(INDIRECT("BH21"),クラス・種目リスト!$A$156:$L$207,10,FALSE),"-")</f>
        <v>-</v>
      </c>
      <c r="BQ21" s="54" t="str" cm="1">
        <f t="array" aca="1" ref="BQ21" ca="1">IFERROR(HLOOKUP(INDIRECT("BH21"),クラス・種目リスト!$A$156:$L$207,11,FALSE),"-")</f>
        <v>-</v>
      </c>
      <c r="BR21" s="54" t="str" cm="1">
        <f t="array" aca="1" ref="BR21" ca="1">IFERROR(HLOOKUP(INDIRECT("BH21"),クラス・種目リスト!$A$156:$L$207,12,FALSE),"-")</f>
        <v>-</v>
      </c>
      <c r="BS21" s="54" t="str" cm="1">
        <f t="array" aca="1" ref="BS21" ca="1">IFERROR(HLOOKUP(INDIRECT("BH21"),クラス・種目リスト!$A$156:$L$207,13,FALSE),"-")</f>
        <v>-</v>
      </c>
      <c r="BT21" s="54" t="str" cm="1">
        <f t="array" aca="1" ref="BT21" ca="1">IFERROR(HLOOKUP(INDIRECT("BH21"),クラス・種目リスト!$A$156:$L$207,14,FALSE),"-")</f>
        <v>-</v>
      </c>
      <c r="BU21" s="54" t="str" cm="1">
        <f t="array" aca="1" ref="BU21" ca="1">IFERROR(HLOOKUP(INDIRECT("BH21"),クラス・種目リスト!$A$156:$L$207,15,FALSE),"-")</f>
        <v>-</v>
      </c>
      <c r="BV21" s="54" t="str" cm="1">
        <f t="array" aca="1" ref="BV21" ca="1">IFERROR(HLOOKUP(INDIRECT("BH21"),クラス・種目リスト!$A$156:$L$207,16,FALSE),"-")</f>
        <v>-</v>
      </c>
      <c r="BW21" s="54" t="str" cm="1">
        <f t="array" aca="1" ref="BW21" ca="1">IFERROR(HLOOKUP(INDIRECT("BH21"),クラス・種目リスト!$A$156:$L$207,17,FALSE),"-")</f>
        <v>-</v>
      </c>
      <c r="BX21" s="54" t="str" cm="1">
        <f t="array" aca="1" ref="BX21" ca="1">IFERROR(HLOOKUP(INDIRECT("BH21"),クラス・種目リスト!$A$156:$L$207,18,FALSE),"-")</f>
        <v>-</v>
      </c>
      <c r="BY21" s="54" t="str" cm="1">
        <f t="array" aca="1" ref="BY21" ca="1">IFERROR(HLOOKUP(INDIRECT("BH21"),クラス・種目リスト!$A$156:$L$207,19,FALSE),"-")</f>
        <v>-</v>
      </c>
      <c r="BZ21" s="54" t="str" cm="1">
        <f t="array" aca="1" ref="BZ21" ca="1">IFERROR(HLOOKUP(INDIRECT("BH21"),クラス・種目リスト!$A$156:$L$207,20,FALSE),"-")</f>
        <v>-</v>
      </c>
      <c r="CA21" s="54" t="str" cm="1">
        <f t="array" aca="1" ref="CA21" ca="1">IFERROR(HLOOKUP(INDIRECT("BH21"),クラス・種目リスト!$A$156:$L$207,21,FALSE),"-")</f>
        <v>-</v>
      </c>
      <c r="CB21" s="54" t="str" cm="1">
        <f t="array" aca="1" ref="CB21" ca="1">IFERROR(HLOOKUP(INDIRECT("BH21"),クラス・種目リスト!$A$156:$L$207,22,FALSE),"-")</f>
        <v>-</v>
      </c>
      <c r="CC21" s="54" t="str" cm="1">
        <f t="array" aca="1" ref="CC21" ca="1">IFERROR(HLOOKUP(INDIRECT("BH21"),クラス・種目リスト!$A$156:$L$207,23,FALSE),"-")</f>
        <v>-</v>
      </c>
      <c r="CD21" s="54" t="str" cm="1">
        <f t="array" aca="1" ref="CD21" ca="1">IFERROR(HLOOKUP(INDIRECT("BH21"),クラス・種目リスト!$A$156:$L$207,24,FALSE),"-")</f>
        <v>-</v>
      </c>
      <c r="CE21" s="54" t="str" cm="1">
        <f t="array" aca="1" ref="CE21" ca="1">IFERROR(HLOOKUP(INDIRECT("BH21"),クラス・種目リスト!$A$156:$L$207,25,FALSE),"-")</f>
        <v>-</v>
      </c>
      <c r="CF21" s="54" t="str" cm="1">
        <f t="array" aca="1" ref="CF21" ca="1">IFERROR(HLOOKUP(INDIRECT("BH21"),クラス・種目リスト!$A$156:$L$207,26,FALSE),"-")</f>
        <v>-</v>
      </c>
      <c r="CG21" s="54" t="str" cm="1">
        <f t="array" aca="1" ref="CG21" ca="1">IFERROR(HLOOKUP(INDIRECT("BH21"),クラス・種目リスト!$A$156:$L$207,27,FALSE),"-")</f>
        <v>-</v>
      </c>
      <c r="CH21" s="54" cm="1">
        <f t="array" aca="1" ref="CH21" ca="1">COUNTIF(BI21:CG21,INDIRECT("N21"))</f>
        <v>0</v>
      </c>
      <c r="CI21" s="54" cm="1">
        <f t="array" aca="1" ref="CI21" ca="1">COUNTIF(BI21:CG21,INDIRECT("X21"))</f>
        <v>0</v>
      </c>
      <c r="CJ21" s="54"/>
      <c r="CK21" s="54"/>
      <c r="CL21" s="54"/>
      <c r="CM21" s="54"/>
      <c r="CN21" s="54"/>
      <c r="CO21" s="54"/>
      <c r="CP21" s="54"/>
      <c r="CQ21" s="54"/>
      <c r="CR21" s="54"/>
      <c r="CS21" s="54"/>
      <c r="CT21" s="54"/>
      <c r="CU21" s="54"/>
      <c r="CV21" s="54"/>
      <c r="CW21" s="54"/>
      <c r="CX21" s="54"/>
      <c r="CY21" s="54"/>
      <c r="CZ21" s="54"/>
      <c r="DA21" s="54"/>
      <c r="DB21" s="54"/>
      <c r="DC21" s="54"/>
      <c r="DD21" s="54"/>
      <c r="DE21" s="54"/>
      <c r="DF21" s="54"/>
      <c r="DG21" s="54"/>
      <c r="DH21" s="54"/>
      <c r="DI21" s="54"/>
      <c r="DJ21" s="54"/>
      <c r="DK21" s="54"/>
      <c r="DL21" s="54"/>
      <c r="DM21" s="54"/>
      <c r="DN21" s="54"/>
      <c r="DO21" s="150"/>
      <c r="DP21" s="150"/>
      <c r="DQ21" s="150"/>
      <c r="DR21" s="150"/>
      <c r="DS21" s="150"/>
      <c r="DT21" s="150"/>
      <c r="DU21" s="150"/>
      <c r="DV21" s="55" t="str" cm="1">
        <f t="array" aca="1" ref="DV21" ca="1">INDIRECT("J21")</f>
        <v/>
      </c>
      <c r="DW21" s="150" cm="1">
        <f t="array" aca="1" ref="DW21" ca="1">IF(INDIRECT("N21")="-",0,COUNTA(INDIRECT("N21")))+IF(INDIRECT("X21")="-",0,COUNTA(INDIRECT("X21")))+IF(INDIRECT("AK21")="-",0,COUNTA(INDIRECT("AK21")))+IF(INDIRECT("AT21")="-",0,COUNTA(INDIRECT("AT21")))</f>
        <v>0</v>
      </c>
      <c r="DX21" s="150"/>
      <c r="DY21" s="55" cm="1">
        <f t="array" aca="1" ref="DY21" ca="1">INDIRECT("C21")</f>
        <v>0</v>
      </c>
      <c r="DZ21" s="50"/>
      <c r="EA21" s="50" t="str" cm="1">
        <f t="array" aca="1" ref="EA21" ca="1">IFERROR(FIND("《",INDIRECT("N21")),"")</f>
        <v/>
      </c>
      <c r="EB21" s="50" t="str" cm="1">
        <f t="array" aca="1" ref="EB21" ca="1">IFERROR(FIND("《",INDIRECT("X21")),"")</f>
        <v/>
      </c>
      <c r="EC21" s="50"/>
      <c r="ED21" s="50"/>
    </row>
    <row r="22" spans="1:134" ht="19.5" customHeight="1" x14ac:dyDescent="0.15">
      <c r="A22" s="266"/>
      <c r="B22" s="48"/>
      <c r="C22" s="81"/>
      <c r="D22" s="39"/>
      <c r="E22" s="40"/>
      <c r="F22" s="41"/>
      <c r="G22" s="20"/>
      <c r="H22" s="4"/>
      <c r="I22" s="22"/>
      <c r="J22" s="217" t="str">
        <f ca="1">IF(DY22=0,"",IF(申込書!$B$6="","",申込書!$B$6))</f>
        <v/>
      </c>
      <c r="K22" s="218" t="str">
        <f ca="1">IF(DY22=0,"",IF(申込書!$B$4="","",申込書!$B$4))</f>
        <v/>
      </c>
      <c r="L22" s="217" t="str">
        <f ca="1">IF(DY22=0,"",IF(申込書!$E$4="","",ASC(申込書!$E$4)))</f>
        <v/>
      </c>
      <c r="M22" s="26"/>
      <c r="N22" s="23"/>
      <c r="O22" s="15"/>
      <c r="P22" s="16"/>
      <c r="Q22" s="15"/>
      <c r="R22" s="17"/>
      <c r="S22" s="15"/>
      <c r="T22" s="17"/>
      <c r="U22" s="385"/>
      <c r="V22" s="208"/>
      <c r="W22" s="6"/>
      <c r="X22" s="75"/>
      <c r="Y22" s="15"/>
      <c r="Z22" s="16"/>
      <c r="AA22" s="18"/>
      <c r="AB22" s="17"/>
      <c r="AC22" s="19"/>
      <c r="AD22" s="17"/>
      <c r="AE22" s="385"/>
      <c r="AF22" s="386"/>
      <c r="AG22" s="24"/>
      <c r="AH22" s="24"/>
      <c r="AI22" s="4" t="str">
        <f t="shared" si="0"/>
        <v>-</v>
      </c>
      <c r="AJ22" s="5"/>
      <c r="AK22" s="10"/>
      <c r="AL22" s="9"/>
      <c r="AM22" s="9"/>
      <c r="AN22" s="9"/>
      <c r="AO22" s="9"/>
      <c r="AP22" s="9"/>
      <c r="AQ22" s="9"/>
      <c r="AR22" s="384"/>
      <c r="AS22" s="10"/>
      <c r="AT22" s="10"/>
      <c r="AU22" s="9"/>
      <c r="AV22" s="9"/>
      <c r="AW22" s="9"/>
      <c r="AX22" s="9"/>
      <c r="AY22" s="9"/>
      <c r="AZ22" s="9"/>
      <c r="BA22" s="384"/>
      <c r="BB22" s="10"/>
      <c r="BC22" s="6"/>
      <c r="BD22" s="4"/>
      <c r="BE22" s="376"/>
      <c r="BF22" s="377" t="str">
        <f ca="1">IF(DY22=0,"",IF(申込書!$E$6="","",申込書!$E$6))</f>
        <v/>
      </c>
      <c r="BG22" s="66" t="str">
        <f t="shared" ca="1" si="1"/>
        <v/>
      </c>
      <c r="BH22" s="61" t="str" cm="1">
        <f t="array" aca="1" ref="BH22" ca="1">IF(クラス・種目リスト!$A$57=1,INDIRECT("$J22")&amp;INDIRECT("$H22")&amp;RIGHT(INDIRECT("$I22"),1),INDIRECT("$J22")&amp;INDIRECT("$H22"))</f>
        <v/>
      </c>
      <c r="BI22" s="54" t="str" cm="1">
        <f t="array" aca="1" ref="BI22" ca="1">IFERROR(HLOOKUP(INDIRECT("BH22"),クラス・種目リスト!$A$156:$L$207,3,FALSE),"-")</f>
        <v>-</v>
      </c>
      <c r="BJ22" s="54" t="str" cm="1">
        <f t="array" aca="1" ref="BJ22" ca="1">IFERROR(HLOOKUP(INDIRECT("BH22"),クラス・種目リスト!$A$156:$L$207,4,FALSE),"-")</f>
        <v>-</v>
      </c>
      <c r="BK22" s="54" t="str" cm="1">
        <f t="array" aca="1" ref="BK22" ca="1">IFERROR(HLOOKUP(INDIRECT("BH22"),クラス・種目リスト!$A$156:$L$207,5,FALSE),"-")</f>
        <v>-</v>
      </c>
      <c r="BL22" s="54" t="str" cm="1">
        <f t="array" aca="1" ref="BL22" ca="1">IFERROR(HLOOKUP(INDIRECT("BH22"),クラス・種目リスト!$A$156:$L$207,6,FALSE),"-")</f>
        <v>-</v>
      </c>
      <c r="BM22" s="54" t="str" cm="1">
        <f t="array" aca="1" ref="BM22" ca="1">IFERROR(HLOOKUP(INDIRECT("BH22"),クラス・種目リスト!$A$156:$L$207,7,FALSE),"-")</f>
        <v>-</v>
      </c>
      <c r="BN22" s="54" t="str" cm="1">
        <f t="array" aca="1" ref="BN22" ca="1">IFERROR(HLOOKUP(INDIRECT("BH22"),クラス・種目リスト!$A$156:$L$207,8,FALSE),"-")</f>
        <v>-</v>
      </c>
      <c r="BO22" s="54" t="str" cm="1">
        <f t="array" aca="1" ref="BO22" ca="1">IFERROR(HLOOKUP(INDIRECT("BH22"),クラス・種目リスト!$A$156:$L$207,9,FALSE),"-")</f>
        <v>-</v>
      </c>
      <c r="BP22" s="54" t="str" cm="1">
        <f t="array" aca="1" ref="BP22" ca="1">IFERROR(HLOOKUP(INDIRECT("BH22"),クラス・種目リスト!$A$156:$L$207,10,FALSE),"-")</f>
        <v>-</v>
      </c>
      <c r="BQ22" s="54" t="str" cm="1">
        <f t="array" aca="1" ref="BQ22" ca="1">IFERROR(HLOOKUP(INDIRECT("BH22"),クラス・種目リスト!$A$156:$L$207,11,FALSE),"-")</f>
        <v>-</v>
      </c>
      <c r="BR22" s="54" t="str" cm="1">
        <f t="array" aca="1" ref="BR22" ca="1">IFERROR(HLOOKUP(INDIRECT("BH22"),クラス・種目リスト!$A$156:$L$207,12,FALSE),"-")</f>
        <v>-</v>
      </c>
      <c r="BS22" s="54" t="str" cm="1">
        <f t="array" aca="1" ref="BS22" ca="1">IFERROR(HLOOKUP(INDIRECT("BH22"),クラス・種目リスト!$A$156:$L$207,13,FALSE),"-")</f>
        <v>-</v>
      </c>
      <c r="BT22" s="54" t="str" cm="1">
        <f t="array" aca="1" ref="BT22" ca="1">IFERROR(HLOOKUP(INDIRECT("BH22"),クラス・種目リスト!$A$156:$L$207,14,FALSE),"-")</f>
        <v>-</v>
      </c>
      <c r="BU22" s="54" t="str" cm="1">
        <f t="array" aca="1" ref="BU22" ca="1">IFERROR(HLOOKUP(INDIRECT("BH22"),クラス・種目リスト!$A$156:$L$207,15,FALSE),"-")</f>
        <v>-</v>
      </c>
      <c r="BV22" s="54" t="str" cm="1">
        <f t="array" aca="1" ref="BV22" ca="1">IFERROR(HLOOKUP(INDIRECT("BH22"),クラス・種目リスト!$A$156:$L$207,16,FALSE),"-")</f>
        <v>-</v>
      </c>
      <c r="BW22" s="54" t="str" cm="1">
        <f t="array" aca="1" ref="BW22" ca="1">IFERROR(HLOOKUP(INDIRECT("BH22"),クラス・種目リスト!$A$156:$L$207,17,FALSE),"-")</f>
        <v>-</v>
      </c>
      <c r="BX22" s="54" t="str" cm="1">
        <f t="array" aca="1" ref="BX22" ca="1">IFERROR(HLOOKUP(INDIRECT("BH22"),クラス・種目リスト!$A$156:$L$207,18,FALSE),"-")</f>
        <v>-</v>
      </c>
      <c r="BY22" s="54" t="str" cm="1">
        <f t="array" aca="1" ref="BY22" ca="1">IFERROR(HLOOKUP(INDIRECT("BH22"),クラス・種目リスト!$A$156:$L$207,19,FALSE),"-")</f>
        <v>-</v>
      </c>
      <c r="BZ22" s="54" t="str" cm="1">
        <f t="array" aca="1" ref="BZ22" ca="1">IFERROR(HLOOKUP(INDIRECT("BH22"),クラス・種目リスト!$A$156:$L$207,20,FALSE),"-")</f>
        <v>-</v>
      </c>
      <c r="CA22" s="54" t="str" cm="1">
        <f t="array" aca="1" ref="CA22" ca="1">IFERROR(HLOOKUP(INDIRECT("BH22"),クラス・種目リスト!$A$156:$L$207,21,FALSE),"-")</f>
        <v>-</v>
      </c>
      <c r="CB22" s="54" t="str" cm="1">
        <f t="array" aca="1" ref="CB22" ca="1">IFERROR(HLOOKUP(INDIRECT("BH22"),クラス・種目リスト!$A$156:$L$207,22,FALSE),"-")</f>
        <v>-</v>
      </c>
      <c r="CC22" s="54" t="str" cm="1">
        <f t="array" aca="1" ref="CC22" ca="1">IFERROR(HLOOKUP(INDIRECT("BH22"),クラス・種目リスト!$A$156:$L$207,23,FALSE),"-")</f>
        <v>-</v>
      </c>
      <c r="CD22" s="54" t="str" cm="1">
        <f t="array" aca="1" ref="CD22" ca="1">IFERROR(HLOOKUP(INDIRECT("BH22"),クラス・種目リスト!$A$156:$L$207,24,FALSE),"-")</f>
        <v>-</v>
      </c>
      <c r="CE22" s="54" t="str" cm="1">
        <f t="array" aca="1" ref="CE22" ca="1">IFERROR(HLOOKUP(INDIRECT("BH22"),クラス・種目リスト!$A$156:$L$207,25,FALSE),"-")</f>
        <v>-</v>
      </c>
      <c r="CF22" s="54" t="str" cm="1">
        <f t="array" aca="1" ref="CF22" ca="1">IFERROR(HLOOKUP(INDIRECT("BH22"),クラス・種目リスト!$A$156:$L$207,26,FALSE),"-")</f>
        <v>-</v>
      </c>
      <c r="CG22" s="54" t="str" cm="1">
        <f t="array" aca="1" ref="CG22" ca="1">IFERROR(HLOOKUP(INDIRECT("BH22"),クラス・種目リスト!$A$156:$L$207,27,FALSE),"-")</f>
        <v>-</v>
      </c>
      <c r="CH22" s="54" cm="1">
        <f t="array" aca="1" ref="CH22" ca="1">COUNTIF(BI22:CG22,INDIRECT("N22"))</f>
        <v>0</v>
      </c>
      <c r="CI22" s="54" cm="1">
        <f t="array" aca="1" ref="CI22" ca="1">COUNTIF(BI22:CG22,INDIRECT("X22"))</f>
        <v>0</v>
      </c>
      <c r="CJ22" s="54"/>
      <c r="CK22" s="54"/>
      <c r="CL22" s="54"/>
      <c r="CM22" s="54"/>
      <c r="CN22" s="54"/>
      <c r="CO22" s="54"/>
      <c r="CP22" s="54"/>
      <c r="CQ22" s="54"/>
      <c r="CR22" s="54"/>
      <c r="CS22" s="54"/>
      <c r="CT22" s="54"/>
      <c r="CU22" s="54"/>
      <c r="CV22" s="54"/>
      <c r="CW22" s="54"/>
      <c r="CX22" s="54"/>
      <c r="CY22" s="54"/>
      <c r="CZ22" s="54"/>
      <c r="DA22" s="54"/>
      <c r="DB22" s="54"/>
      <c r="DC22" s="54"/>
      <c r="DD22" s="54"/>
      <c r="DE22" s="54"/>
      <c r="DF22" s="54"/>
      <c r="DG22" s="54"/>
      <c r="DH22" s="54"/>
      <c r="DI22" s="54"/>
      <c r="DJ22" s="54"/>
      <c r="DK22" s="54"/>
      <c r="DL22" s="54"/>
      <c r="DM22" s="54"/>
      <c r="DN22" s="54"/>
      <c r="DO22" s="150"/>
      <c r="DP22" s="150"/>
      <c r="DQ22" s="150"/>
      <c r="DR22" s="150"/>
      <c r="DS22" s="150"/>
      <c r="DT22" s="150"/>
      <c r="DU22" s="150"/>
      <c r="DV22" s="55" t="str" cm="1">
        <f t="array" aca="1" ref="DV22" ca="1">INDIRECT("J22")</f>
        <v/>
      </c>
      <c r="DW22" s="150" cm="1">
        <f t="array" aca="1" ref="DW22" ca="1">IF(INDIRECT("N22")="-",0,COUNTA(INDIRECT("N22")))+IF(INDIRECT("X22")="-",0,COUNTA(INDIRECT("X22")))+IF(INDIRECT("AK22")="-",0,COUNTA(INDIRECT("AK22")))+IF(INDIRECT("AT22")="-",0,COUNTA(INDIRECT("AT22")))</f>
        <v>0</v>
      </c>
      <c r="DX22" s="150"/>
      <c r="DY22" s="55" cm="1">
        <f t="array" aca="1" ref="DY22" ca="1">INDIRECT("C22")</f>
        <v>0</v>
      </c>
      <c r="DZ22" s="50"/>
      <c r="EA22" s="50" t="str" cm="1">
        <f t="array" aca="1" ref="EA22" ca="1">IFERROR(FIND("《",INDIRECT("N22")),"")</f>
        <v/>
      </c>
      <c r="EB22" s="50" t="str" cm="1">
        <f t="array" aca="1" ref="EB22" ca="1">IFERROR(FIND("《",INDIRECT("X22")),"")</f>
        <v/>
      </c>
      <c r="EC22" s="50"/>
      <c r="ED22" s="50"/>
    </row>
    <row r="23" spans="1:134" ht="19.5" customHeight="1" x14ac:dyDescent="0.15">
      <c r="A23" s="266"/>
      <c r="B23" s="48"/>
      <c r="C23" s="80"/>
      <c r="D23" s="36"/>
      <c r="E23" s="40"/>
      <c r="F23" s="41"/>
      <c r="G23" s="20"/>
      <c r="H23" s="4"/>
      <c r="I23" s="22"/>
      <c r="J23" s="217" t="str">
        <f ca="1">IF(DY23=0,"",IF(申込書!$B$6="","",申込書!$B$6))</f>
        <v/>
      </c>
      <c r="K23" s="218" t="str">
        <f ca="1">IF(DY23=0,"",IF(申込書!$B$4="","",申込書!$B$4))</f>
        <v/>
      </c>
      <c r="L23" s="217" t="str">
        <f ca="1">IF(DY23=0,"",IF(申込書!$E$4="","",ASC(申込書!$E$4)))</f>
        <v/>
      </c>
      <c r="M23" s="26"/>
      <c r="N23" s="23"/>
      <c r="O23" s="15"/>
      <c r="P23" s="16"/>
      <c r="Q23" s="15"/>
      <c r="R23" s="17"/>
      <c r="S23" s="15"/>
      <c r="T23" s="17"/>
      <c r="U23" s="385"/>
      <c r="V23" s="208"/>
      <c r="W23" s="6"/>
      <c r="X23" s="75"/>
      <c r="Y23" s="15"/>
      <c r="Z23" s="16"/>
      <c r="AA23" s="18"/>
      <c r="AB23" s="17"/>
      <c r="AC23" s="19"/>
      <c r="AD23" s="17"/>
      <c r="AE23" s="385"/>
      <c r="AF23" s="386"/>
      <c r="AG23" s="24"/>
      <c r="AH23" s="24"/>
      <c r="AI23" s="4" t="str">
        <f t="shared" si="0"/>
        <v>-</v>
      </c>
      <c r="AJ23" s="5"/>
      <c r="AK23" s="10"/>
      <c r="AL23" s="9"/>
      <c r="AM23" s="9"/>
      <c r="AN23" s="9"/>
      <c r="AO23" s="9"/>
      <c r="AP23" s="9"/>
      <c r="AQ23" s="9"/>
      <c r="AR23" s="384"/>
      <c r="AS23" s="10"/>
      <c r="AT23" s="10"/>
      <c r="AU23" s="9"/>
      <c r="AV23" s="9"/>
      <c r="AW23" s="9"/>
      <c r="AX23" s="9"/>
      <c r="AY23" s="9"/>
      <c r="AZ23" s="9"/>
      <c r="BA23" s="384"/>
      <c r="BB23" s="10"/>
      <c r="BC23" s="6"/>
      <c r="BD23" s="4"/>
      <c r="BE23" s="376"/>
      <c r="BF23" s="377" t="str">
        <f ca="1">IF(DY23=0,"",IF(申込書!$E$6="","",申込書!$E$6))</f>
        <v/>
      </c>
      <c r="BG23" s="66" t="str">
        <f t="shared" ca="1" si="1"/>
        <v/>
      </c>
      <c r="BH23" s="61" t="str" cm="1">
        <f t="array" aca="1" ref="BH23" ca="1">IF(クラス・種目リスト!$A$57=1,INDIRECT("$J23")&amp;INDIRECT("$H23")&amp;RIGHT(INDIRECT("$I23"),1),INDIRECT("$J23")&amp;INDIRECT("$H23"))</f>
        <v/>
      </c>
      <c r="BI23" s="54" t="str" cm="1">
        <f t="array" aca="1" ref="BI23" ca="1">IFERROR(HLOOKUP(INDIRECT("BH23"),クラス・種目リスト!$A$156:$L$207,3,FALSE),"-")</f>
        <v>-</v>
      </c>
      <c r="BJ23" s="54" t="str" cm="1">
        <f t="array" aca="1" ref="BJ23" ca="1">IFERROR(HLOOKUP(INDIRECT("BH23"),クラス・種目リスト!$A$156:$L$207,4,FALSE),"-")</f>
        <v>-</v>
      </c>
      <c r="BK23" s="54" t="str" cm="1">
        <f t="array" aca="1" ref="BK23" ca="1">IFERROR(HLOOKUP(INDIRECT("BH23"),クラス・種目リスト!$A$156:$L$207,5,FALSE),"-")</f>
        <v>-</v>
      </c>
      <c r="BL23" s="54" t="str" cm="1">
        <f t="array" aca="1" ref="BL23" ca="1">IFERROR(HLOOKUP(INDIRECT("BH23"),クラス・種目リスト!$A$156:$L$207,6,FALSE),"-")</f>
        <v>-</v>
      </c>
      <c r="BM23" s="54" t="str" cm="1">
        <f t="array" aca="1" ref="BM23" ca="1">IFERROR(HLOOKUP(INDIRECT("BH23"),クラス・種目リスト!$A$156:$L$207,7,FALSE),"-")</f>
        <v>-</v>
      </c>
      <c r="BN23" s="54" t="str" cm="1">
        <f t="array" aca="1" ref="BN23" ca="1">IFERROR(HLOOKUP(INDIRECT("BH23"),クラス・種目リスト!$A$156:$L$207,8,FALSE),"-")</f>
        <v>-</v>
      </c>
      <c r="BO23" s="54" t="str" cm="1">
        <f t="array" aca="1" ref="BO23" ca="1">IFERROR(HLOOKUP(INDIRECT("BH23"),クラス・種目リスト!$A$156:$L$207,9,FALSE),"-")</f>
        <v>-</v>
      </c>
      <c r="BP23" s="54" t="str" cm="1">
        <f t="array" aca="1" ref="BP23" ca="1">IFERROR(HLOOKUP(INDIRECT("BH23"),クラス・種目リスト!$A$156:$L$207,10,FALSE),"-")</f>
        <v>-</v>
      </c>
      <c r="BQ23" s="54" t="str" cm="1">
        <f t="array" aca="1" ref="BQ23" ca="1">IFERROR(HLOOKUP(INDIRECT("BH23"),クラス・種目リスト!$A$156:$L$207,11,FALSE),"-")</f>
        <v>-</v>
      </c>
      <c r="BR23" s="54" t="str" cm="1">
        <f t="array" aca="1" ref="BR23" ca="1">IFERROR(HLOOKUP(INDIRECT("BH23"),クラス・種目リスト!$A$156:$L$207,12,FALSE),"-")</f>
        <v>-</v>
      </c>
      <c r="BS23" s="54" t="str" cm="1">
        <f t="array" aca="1" ref="BS23" ca="1">IFERROR(HLOOKUP(INDIRECT("BH23"),クラス・種目リスト!$A$156:$L$207,13,FALSE),"-")</f>
        <v>-</v>
      </c>
      <c r="BT23" s="54" t="str" cm="1">
        <f t="array" aca="1" ref="BT23" ca="1">IFERROR(HLOOKUP(INDIRECT("BH23"),クラス・種目リスト!$A$156:$L$207,14,FALSE),"-")</f>
        <v>-</v>
      </c>
      <c r="BU23" s="54" t="str" cm="1">
        <f t="array" aca="1" ref="BU23" ca="1">IFERROR(HLOOKUP(INDIRECT("BH23"),クラス・種目リスト!$A$156:$L$207,15,FALSE),"-")</f>
        <v>-</v>
      </c>
      <c r="BV23" s="54" t="str" cm="1">
        <f t="array" aca="1" ref="BV23" ca="1">IFERROR(HLOOKUP(INDIRECT("BH23"),クラス・種目リスト!$A$156:$L$207,16,FALSE),"-")</f>
        <v>-</v>
      </c>
      <c r="BW23" s="54" t="str" cm="1">
        <f t="array" aca="1" ref="BW23" ca="1">IFERROR(HLOOKUP(INDIRECT("BH23"),クラス・種目リスト!$A$156:$L$207,17,FALSE),"-")</f>
        <v>-</v>
      </c>
      <c r="BX23" s="54" t="str" cm="1">
        <f t="array" aca="1" ref="BX23" ca="1">IFERROR(HLOOKUP(INDIRECT("BH23"),クラス・種目リスト!$A$156:$L$207,18,FALSE),"-")</f>
        <v>-</v>
      </c>
      <c r="BY23" s="54" t="str" cm="1">
        <f t="array" aca="1" ref="BY23" ca="1">IFERROR(HLOOKUP(INDIRECT("BH23"),クラス・種目リスト!$A$156:$L$207,19,FALSE),"-")</f>
        <v>-</v>
      </c>
      <c r="BZ23" s="54" t="str" cm="1">
        <f t="array" aca="1" ref="BZ23" ca="1">IFERROR(HLOOKUP(INDIRECT("BH23"),クラス・種目リスト!$A$156:$L$207,20,FALSE),"-")</f>
        <v>-</v>
      </c>
      <c r="CA23" s="54" t="str" cm="1">
        <f t="array" aca="1" ref="CA23" ca="1">IFERROR(HLOOKUP(INDIRECT("BH23"),クラス・種目リスト!$A$156:$L$207,21,FALSE),"-")</f>
        <v>-</v>
      </c>
      <c r="CB23" s="54" t="str" cm="1">
        <f t="array" aca="1" ref="CB23" ca="1">IFERROR(HLOOKUP(INDIRECT("BH23"),クラス・種目リスト!$A$156:$L$207,22,FALSE),"-")</f>
        <v>-</v>
      </c>
      <c r="CC23" s="54" t="str" cm="1">
        <f t="array" aca="1" ref="CC23" ca="1">IFERROR(HLOOKUP(INDIRECT("BH23"),クラス・種目リスト!$A$156:$L$207,23,FALSE),"-")</f>
        <v>-</v>
      </c>
      <c r="CD23" s="54" t="str" cm="1">
        <f t="array" aca="1" ref="CD23" ca="1">IFERROR(HLOOKUP(INDIRECT("BH23"),クラス・種目リスト!$A$156:$L$207,24,FALSE),"-")</f>
        <v>-</v>
      </c>
      <c r="CE23" s="54" t="str" cm="1">
        <f t="array" aca="1" ref="CE23" ca="1">IFERROR(HLOOKUP(INDIRECT("BH23"),クラス・種目リスト!$A$156:$L$207,25,FALSE),"-")</f>
        <v>-</v>
      </c>
      <c r="CF23" s="54" t="str" cm="1">
        <f t="array" aca="1" ref="CF23" ca="1">IFERROR(HLOOKUP(INDIRECT("BH23"),クラス・種目リスト!$A$156:$L$207,26,FALSE),"-")</f>
        <v>-</v>
      </c>
      <c r="CG23" s="54" t="str" cm="1">
        <f t="array" aca="1" ref="CG23" ca="1">IFERROR(HLOOKUP(INDIRECT("BH23"),クラス・種目リスト!$A$156:$L$207,27,FALSE),"-")</f>
        <v>-</v>
      </c>
      <c r="CH23" s="54" cm="1">
        <f t="array" aca="1" ref="CH23" ca="1">COUNTIF(BI23:CG23,INDIRECT("N23"))</f>
        <v>0</v>
      </c>
      <c r="CI23" s="54" cm="1">
        <f t="array" aca="1" ref="CI23" ca="1">COUNTIF(BI23:CG23,INDIRECT("X23"))</f>
        <v>0</v>
      </c>
      <c r="CJ23" s="54"/>
      <c r="CK23" s="54"/>
      <c r="CL23" s="54"/>
      <c r="CM23" s="54"/>
      <c r="CN23" s="54"/>
      <c r="CO23" s="54"/>
      <c r="CP23" s="54"/>
      <c r="CQ23" s="54"/>
      <c r="CR23" s="54"/>
      <c r="CS23" s="54"/>
      <c r="CT23" s="54"/>
      <c r="CU23" s="54"/>
      <c r="CV23" s="54"/>
      <c r="CW23" s="54"/>
      <c r="CX23" s="54"/>
      <c r="CY23" s="54"/>
      <c r="CZ23" s="54"/>
      <c r="DA23" s="54"/>
      <c r="DB23" s="54"/>
      <c r="DC23" s="54"/>
      <c r="DD23" s="54"/>
      <c r="DE23" s="54"/>
      <c r="DF23" s="54"/>
      <c r="DG23" s="54"/>
      <c r="DH23" s="54"/>
      <c r="DI23" s="54"/>
      <c r="DJ23" s="54"/>
      <c r="DK23" s="54"/>
      <c r="DL23" s="54"/>
      <c r="DM23" s="54"/>
      <c r="DN23" s="54"/>
      <c r="DO23" s="150"/>
      <c r="DP23" s="150"/>
      <c r="DQ23" s="150"/>
      <c r="DR23" s="150"/>
      <c r="DS23" s="150"/>
      <c r="DT23" s="150"/>
      <c r="DU23" s="150"/>
      <c r="DV23" s="55" t="str" cm="1">
        <f t="array" aca="1" ref="DV23" ca="1">INDIRECT("J23")</f>
        <v/>
      </c>
      <c r="DW23" s="150" cm="1">
        <f t="array" aca="1" ref="DW23" ca="1">IF(INDIRECT("N23")="-",0,COUNTA(INDIRECT("N23")))+IF(INDIRECT("X23")="-",0,COUNTA(INDIRECT("X23")))+IF(INDIRECT("AK23")="-",0,COUNTA(INDIRECT("AK23")))+IF(INDIRECT("AT23")="-",0,COUNTA(INDIRECT("AT23")))</f>
        <v>0</v>
      </c>
      <c r="DX23" s="150"/>
      <c r="DY23" s="55" cm="1">
        <f t="array" aca="1" ref="DY23" ca="1">INDIRECT("C23")</f>
        <v>0</v>
      </c>
      <c r="DZ23" s="50"/>
      <c r="EA23" s="50" t="str" cm="1">
        <f t="array" aca="1" ref="EA23" ca="1">IFERROR(FIND("《",INDIRECT("N23")),"")</f>
        <v/>
      </c>
      <c r="EB23" s="50" t="str" cm="1">
        <f t="array" aca="1" ref="EB23" ca="1">IFERROR(FIND("《",INDIRECT("X23")),"")</f>
        <v/>
      </c>
      <c r="EC23" s="50"/>
      <c r="ED23" s="50"/>
    </row>
    <row r="24" spans="1:134" ht="19.5" customHeight="1" x14ac:dyDescent="0.15">
      <c r="A24" s="266"/>
      <c r="B24" s="48"/>
      <c r="C24" s="81"/>
      <c r="D24" s="39"/>
      <c r="E24" s="40"/>
      <c r="F24" s="41"/>
      <c r="G24" s="20"/>
      <c r="H24" s="4"/>
      <c r="I24" s="22"/>
      <c r="J24" s="217" t="str">
        <f ca="1">IF(DY24=0,"",IF(申込書!$B$6="","",申込書!$B$6))</f>
        <v/>
      </c>
      <c r="K24" s="218" t="str">
        <f ca="1">IF(DY24=0,"",IF(申込書!$B$4="","",申込書!$B$4))</f>
        <v/>
      </c>
      <c r="L24" s="217" t="str">
        <f ca="1">IF(DY24=0,"",IF(申込書!$E$4="","",ASC(申込書!$E$4)))</f>
        <v/>
      </c>
      <c r="M24" s="26"/>
      <c r="N24" s="23"/>
      <c r="O24" s="15"/>
      <c r="P24" s="16"/>
      <c r="Q24" s="15"/>
      <c r="R24" s="17"/>
      <c r="S24" s="15"/>
      <c r="T24" s="17"/>
      <c r="U24" s="385"/>
      <c r="V24" s="208"/>
      <c r="W24" s="6"/>
      <c r="X24" s="75"/>
      <c r="Y24" s="15"/>
      <c r="Z24" s="16"/>
      <c r="AA24" s="18"/>
      <c r="AB24" s="17"/>
      <c r="AC24" s="19"/>
      <c r="AD24" s="17"/>
      <c r="AE24" s="385"/>
      <c r="AF24" s="386"/>
      <c r="AG24" s="24"/>
      <c r="AH24" s="24"/>
      <c r="AI24" s="4" t="str">
        <f t="shared" si="0"/>
        <v>-</v>
      </c>
      <c r="AJ24" s="5"/>
      <c r="AK24" s="10"/>
      <c r="AL24" s="9"/>
      <c r="AM24" s="9"/>
      <c r="AN24" s="9"/>
      <c r="AO24" s="9"/>
      <c r="AP24" s="9"/>
      <c r="AQ24" s="9"/>
      <c r="AR24" s="384"/>
      <c r="AS24" s="10"/>
      <c r="AT24" s="10"/>
      <c r="AU24" s="9"/>
      <c r="AV24" s="9"/>
      <c r="AW24" s="9"/>
      <c r="AX24" s="9"/>
      <c r="AY24" s="9"/>
      <c r="AZ24" s="9"/>
      <c r="BA24" s="384"/>
      <c r="BB24" s="10"/>
      <c r="BC24" s="6"/>
      <c r="BD24" s="4"/>
      <c r="BE24" s="376"/>
      <c r="BF24" s="377" t="str">
        <f ca="1">IF(DY24=0,"",IF(申込書!$E$6="","",申込書!$E$6))</f>
        <v/>
      </c>
      <c r="BG24" s="66" t="str">
        <f t="shared" ca="1" si="1"/>
        <v/>
      </c>
      <c r="BH24" s="61" t="str" cm="1">
        <f t="array" aca="1" ref="BH24" ca="1">IF(クラス・種目リスト!$A$57=1,INDIRECT("$J24")&amp;INDIRECT("$H24")&amp;RIGHT(INDIRECT("$I24"),1),INDIRECT("$J24")&amp;INDIRECT("$H24"))</f>
        <v/>
      </c>
      <c r="BI24" s="54" t="str" cm="1">
        <f t="array" aca="1" ref="BI24" ca="1">IFERROR(HLOOKUP(INDIRECT("BH24"),クラス・種目リスト!$A$156:$L$207,3,FALSE),"-")</f>
        <v>-</v>
      </c>
      <c r="BJ24" s="54" t="str" cm="1">
        <f t="array" aca="1" ref="BJ24" ca="1">IFERROR(HLOOKUP(INDIRECT("BH24"),クラス・種目リスト!$A$156:$L$207,4,FALSE),"-")</f>
        <v>-</v>
      </c>
      <c r="BK24" s="54" t="str" cm="1">
        <f t="array" aca="1" ref="BK24" ca="1">IFERROR(HLOOKUP(INDIRECT("BH24"),クラス・種目リスト!$A$156:$L$207,5,FALSE),"-")</f>
        <v>-</v>
      </c>
      <c r="BL24" s="54" t="str" cm="1">
        <f t="array" aca="1" ref="BL24" ca="1">IFERROR(HLOOKUP(INDIRECT("BH24"),クラス・種目リスト!$A$156:$L$207,6,FALSE),"-")</f>
        <v>-</v>
      </c>
      <c r="BM24" s="54" t="str" cm="1">
        <f t="array" aca="1" ref="BM24" ca="1">IFERROR(HLOOKUP(INDIRECT("BH24"),クラス・種目リスト!$A$156:$L$207,7,FALSE),"-")</f>
        <v>-</v>
      </c>
      <c r="BN24" s="54" t="str" cm="1">
        <f t="array" aca="1" ref="BN24" ca="1">IFERROR(HLOOKUP(INDIRECT("BH24"),クラス・種目リスト!$A$156:$L$207,8,FALSE),"-")</f>
        <v>-</v>
      </c>
      <c r="BO24" s="54" t="str" cm="1">
        <f t="array" aca="1" ref="BO24" ca="1">IFERROR(HLOOKUP(INDIRECT("BH24"),クラス・種目リスト!$A$156:$L$207,9,FALSE),"-")</f>
        <v>-</v>
      </c>
      <c r="BP24" s="54" t="str" cm="1">
        <f t="array" aca="1" ref="BP24" ca="1">IFERROR(HLOOKUP(INDIRECT("BH24"),クラス・種目リスト!$A$156:$L$207,10,FALSE),"-")</f>
        <v>-</v>
      </c>
      <c r="BQ24" s="54" t="str" cm="1">
        <f t="array" aca="1" ref="BQ24" ca="1">IFERROR(HLOOKUP(INDIRECT("BH24"),クラス・種目リスト!$A$156:$L$207,11,FALSE),"-")</f>
        <v>-</v>
      </c>
      <c r="BR24" s="54" t="str" cm="1">
        <f t="array" aca="1" ref="BR24" ca="1">IFERROR(HLOOKUP(INDIRECT("BH24"),クラス・種目リスト!$A$156:$L$207,12,FALSE),"-")</f>
        <v>-</v>
      </c>
      <c r="BS24" s="54" t="str" cm="1">
        <f t="array" aca="1" ref="BS24" ca="1">IFERROR(HLOOKUP(INDIRECT("BH24"),クラス・種目リスト!$A$156:$L$207,13,FALSE),"-")</f>
        <v>-</v>
      </c>
      <c r="BT24" s="54" t="str" cm="1">
        <f t="array" aca="1" ref="BT24" ca="1">IFERROR(HLOOKUP(INDIRECT("BH24"),クラス・種目リスト!$A$156:$L$207,14,FALSE),"-")</f>
        <v>-</v>
      </c>
      <c r="BU24" s="54" t="str" cm="1">
        <f t="array" aca="1" ref="BU24" ca="1">IFERROR(HLOOKUP(INDIRECT("BH24"),クラス・種目リスト!$A$156:$L$207,15,FALSE),"-")</f>
        <v>-</v>
      </c>
      <c r="BV24" s="54" t="str" cm="1">
        <f t="array" aca="1" ref="BV24" ca="1">IFERROR(HLOOKUP(INDIRECT("BH24"),クラス・種目リスト!$A$156:$L$207,16,FALSE),"-")</f>
        <v>-</v>
      </c>
      <c r="BW24" s="54" t="str" cm="1">
        <f t="array" aca="1" ref="BW24" ca="1">IFERROR(HLOOKUP(INDIRECT("BH24"),クラス・種目リスト!$A$156:$L$207,17,FALSE),"-")</f>
        <v>-</v>
      </c>
      <c r="BX24" s="54" t="str" cm="1">
        <f t="array" aca="1" ref="BX24" ca="1">IFERROR(HLOOKUP(INDIRECT("BH24"),クラス・種目リスト!$A$156:$L$207,18,FALSE),"-")</f>
        <v>-</v>
      </c>
      <c r="BY24" s="54" t="str" cm="1">
        <f t="array" aca="1" ref="BY24" ca="1">IFERROR(HLOOKUP(INDIRECT("BH24"),クラス・種目リスト!$A$156:$L$207,19,FALSE),"-")</f>
        <v>-</v>
      </c>
      <c r="BZ24" s="54" t="str" cm="1">
        <f t="array" aca="1" ref="BZ24" ca="1">IFERROR(HLOOKUP(INDIRECT("BH24"),クラス・種目リスト!$A$156:$L$207,20,FALSE),"-")</f>
        <v>-</v>
      </c>
      <c r="CA24" s="54" t="str" cm="1">
        <f t="array" aca="1" ref="CA24" ca="1">IFERROR(HLOOKUP(INDIRECT("BH24"),クラス・種目リスト!$A$156:$L$207,21,FALSE),"-")</f>
        <v>-</v>
      </c>
      <c r="CB24" s="54" t="str" cm="1">
        <f t="array" aca="1" ref="CB24" ca="1">IFERROR(HLOOKUP(INDIRECT("BH24"),クラス・種目リスト!$A$156:$L$207,22,FALSE),"-")</f>
        <v>-</v>
      </c>
      <c r="CC24" s="54" t="str" cm="1">
        <f t="array" aca="1" ref="CC24" ca="1">IFERROR(HLOOKUP(INDIRECT("BH24"),クラス・種目リスト!$A$156:$L$207,23,FALSE),"-")</f>
        <v>-</v>
      </c>
      <c r="CD24" s="54" t="str" cm="1">
        <f t="array" aca="1" ref="CD24" ca="1">IFERROR(HLOOKUP(INDIRECT("BH24"),クラス・種目リスト!$A$156:$L$207,24,FALSE),"-")</f>
        <v>-</v>
      </c>
      <c r="CE24" s="54" t="str" cm="1">
        <f t="array" aca="1" ref="CE24" ca="1">IFERROR(HLOOKUP(INDIRECT("BH24"),クラス・種目リスト!$A$156:$L$207,25,FALSE),"-")</f>
        <v>-</v>
      </c>
      <c r="CF24" s="54" t="str" cm="1">
        <f t="array" aca="1" ref="CF24" ca="1">IFERROR(HLOOKUP(INDIRECT("BH24"),クラス・種目リスト!$A$156:$L$207,26,FALSE),"-")</f>
        <v>-</v>
      </c>
      <c r="CG24" s="54" t="str" cm="1">
        <f t="array" aca="1" ref="CG24" ca="1">IFERROR(HLOOKUP(INDIRECT("BH24"),クラス・種目リスト!$A$156:$L$207,27,FALSE),"-")</f>
        <v>-</v>
      </c>
      <c r="CH24" s="54" cm="1">
        <f t="array" aca="1" ref="CH24" ca="1">COUNTIF(BI24:CG24,INDIRECT("N24"))</f>
        <v>0</v>
      </c>
      <c r="CI24" s="54" cm="1">
        <f t="array" aca="1" ref="CI24" ca="1">COUNTIF(BI24:CG24,INDIRECT("X24"))</f>
        <v>0</v>
      </c>
      <c r="CJ24" s="54"/>
      <c r="CK24" s="54"/>
      <c r="CL24" s="54"/>
      <c r="CM24" s="54"/>
      <c r="CN24" s="54"/>
      <c r="CO24" s="54"/>
      <c r="CP24" s="54"/>
      <c r="CQ24" s="54"/>
      <c r="CR24" s="54"/>
      <c r="CS24" s="54"/>
      <c r="CT24" s="54"/>
      <c r="CU24" s="54"/>
      <c r="CV24" s="54"/>
      <c r="CW24" s="54"/>
      <c r="CX24" s="54"/>
      <c r="CY24" s="54"/>
      <c r="CZ24" s="54"/>
      <c r="DA24" s="54"/>
      <c r="DB24" s="54"/>
      <c r="DC24" s="54"/>
      <c r="DD24" s="54"/>
      <c r="DE24" s="54"/>
      <c r="DF24" s="54"/>
      <c r="DG24" s="54"/>
      <c r="DH24" s="54"/>
      <c r="DI24" s="54"/>
      <c r="DJ24" s="54"/>
      <c r="DK24" s="54"/>
      <c r="DL24" s="54"/>
      <c r="DM24" s="54"/>
      <c r="DN24" s="54"/>
      <c r="DO24" s="150"/>
      <c r="DP24" s="150"/>
      <c r="DQ24" s="150"/>
      <c r="DR24" s="150"/>
      <c r="DS24" s="150"/>
      <c r="DT24" s="150"/>
      <c r="DU24" s="150"/>
      <c r="DV24" s="55" t="str" cm="1">
        <f t="array" aca="1" ref="DV24" ca="1">INDIRECT("J24")</f>
        <v/>
      </c>
      <c r="DW24" s="150" cm="1">
        <f t="array" aca="1" ref="DW24" ca="1">IF(INDIRECT("N24")="-",0,COUNTA(INDIRECT("N24")))+IF(INDIRECT("X24")="-",0,COUNTA(INDIRECT("X24")))+IF(INDIRECT("AK24")="-",0,COUNTA(INDIRECT("AK24")))+IF(INDIRECT("AT24")="-",0,COUNTA(INDIRECT("AT24")))</f>
        <v>0</v>
      </c>
      <c r="DX24" s="150"/>
      <c r="DY24" s="55" cm="1">
        <f t="array" aca="1" ref="DY24" ca="1">INDIRECT("C24")</f>
        <v>0</v>
      </c>
      <c r="DZ24" s="50"/>
      <c r="EA24" s="50" t="str" cm="1">
        <f t="array" aca="1" ref="EA24" ca="1">IFERROR(FIND("《",INDIRECT("N24")),"")</f>
        <v/>
      </c>
      <c r="EB24" s="50" t="str" cm="1">
        <f t="array" aca="1" ref="EB24" ca="1">IFERROR(FIND("《",INDIRECT("X24")),"")</f>
        <v/>
      </c>
      <c r="EC24" s="50"/>
      <c r="ED24" s="50"/>
    </row>
    <row r="25" spans="1:134" ht="19.5" customHeight="1" x14ac:dyDescent="0.15">
      <c r="A25" s="266"/>
      <c r="B25" s="48"/>
      <c r="C25" s="80"/>
      <c r="D25" s="36"/>
      <c r="E25" s="40"/>
      <c r="F25" s="41"/>
      <c r="G25" s="20"/>
      <c r="H25" s="4"/>
      <c r="I25" s="22"/>
      <c r="J25" s="217" t="str">
        <f ca="1">IF(DY25=0,"",IF(申込書!$B$6="","",申込書!$B$6))</f>
        <v/>
      </c>
      <c r="K25" s="218" t="str">
        <f ca="1">IF(DY25=0,"",IF(申込書!$B$4="","",申込書!$B$4))</f>
        <v/>
      </c>
      <c r="L25" s="217" t="str">
        <f ca="1">IF(DY25=0,"",IF(申込書!$E$4="","",ASC(申込書!$E$4)))</f>
        <v/>
      </c>
      <c r="M25" s="26"/>
      <c r="N25" s="23"/>
      <c r="O25" s="15"/>
      <c r="P25" s="16"/>
      <c r="Q25" s="15"/>
      <c r="R25" s="17"/>
      <c r="S25" s="15"/>
      <c r="T25" s="17"/>
      <c r="U25" s="385"/>
      <c r="V25" s="208"/>
      <c r="W25" s="6"/>
      <c r="X25" s="75"/>
      <c r="Y25" s="15"/>
      <c r="Z25" s="16"/>
      <c r="AA25" s="18"/>
      <c r="AB25" s="17"/>
      <c r="AC25" s="19"/>
      <c r="AD25" s="17"/>
      <c r="AE25" s="385"/>
      <c r="AF25" s="386"/>
      <c r="AG25" s="24"/>
      <c r="AH25" s="24"/>
      <c r="AI25" s="4" t="str">
        <f t="shared" si="0"/>
        <v>-</v>
      </c>
      <c r="AJ25" s="5"/>
      <c r="AK25" s="10"/>
      <c r="AL25" s="9"/>
      <c r="AM25" s="9"/>
      <c r="AN25" s="9"/>
      <c r="AO25" s="9"/>
      <c r="AP25" s="9"/>
      <c r="AQ25" s="9"/>
      <c r="AR25" s="384"/>
      <c r="AS25" s="10"/>
      <c r="AT25" s="10"/>
      <c r="AU25" s="9"/>
      <c r="AV25" s="9"/>
      <c r="AW25" s="9"/>
      <c r="AX25" s="9"/>
      <c r="AY25" s="9"/>
      <c r="AZ25" s="9"/>
      <c r="BA25" s="384"/>
      <c r="BB25" s="10"/>
      <c r="BC25" s="6"/>
      <c r="BD25" s="4"/>
      <c r="BE25" s="376"/>
      <c r="BF25" s="377" t="str">
        <f ca="1">IF(DY25=0,"",IF(申込書!$E$6="","",申込書!$E$6))</f>
        <v/>
      </c>
      <c r="BG25" s="66" t="str">
        <f t="shared" ca="1" si="1"/>
        <v/>
      </c>
      <c r="BH25" s="61" t="str" cm="1">
        <f t="array" aca="1" ref="BH25" ca="1">IF(クラス・種目リスト!$A$57=1,INDIRECT("$J25")&amp;INDIRECT("$H25")&amp;RIGHT(INDIRECT("$I25"),1),INDIRECT("$J25")&amp;INDIRECT("$H25"))</f>
        <v/>
      </c>
      <c r="BI25" s="54" t="str" cm="1">
        <f t="array" aca="1" ref="BI25" ca="1">IFERROR(HLOOKUP(INDIRECT("BH25"),クラス・種目リスト!$A$156:$L$207,3,FALSE),"-")</f>
        <v>-</v>
      </c>
      <c r="BJ25" s="54" t="str" cm="1">
        <f t="array" aca="1" ref="BJ25" ca="1">IFERROR(HLOOKUP(INDIRECT("BH25"),クラス・種目リスト!$A$156:$L$207,4,FALSE),"-")</f>
        <v>-</v>
      </c>
      <c r="BK25" s="54" t="str" cm="1">
        <f t="array" aca="1" ref="BK25" ca="1">IFERROR(HLOOKUP(INDIRECT("BH25"),クラス・種目リスト!$A$156:$L$207,5,FALSE),"-")</f>
        <v>-</v>
      </c>
      <c r="BL25" s="54" t="str" cm="1">
        <f t="array" aca="1" ref="BL25" ca="1">IFERROR(HLOOKUP(INDIRECT("BH25"),クラス・種目リスト!$A$156:$L$207,6,FALSE),"-")</f>
        <v>-</v>
      </c>
      <c r="BM25" s="54" t="str" cm="1">
        <f t="array" aca="1" ref="BM25" ca="1">IFERROR(HLOOKUP(INDIRECT("BH25"),クラス・種目リスト!$A$156:$L$207,7,FALSE),"-")</f>
        <v>-</v>
      </c>
      <c r="BN25" s="54" t="str" cm="1">
        <f t="array" aca="1" ref="BN25" ca="1">IFERROR(HLOOKUP(INDIRECT("BH25"),クラス・種目リスト!$A$156:$L$207,8,FALSE),"-")</f>
        <v>-</v>
      </c>
      <c r="BO25" s="54" t="str" cm="1">
        <f t="array" aca="1" ref="BO25" ca="1">IFERROR(HLOOKUP(INDIRECT("BH25"),クラス・種目リスト!$A$156:$L$207,9,FALSE),"-")</f>
        <v>-</v>
      </c>
      <c r="BP25" s="54" t="str" cm="1">
        <f t="array" aca="1" ref="BP25" ca="1">IFERROR(HLOOKUP(INDIRECT("BH25"),クラス・種目リスト!$A$156:$L$207,10,FALSE),"-")</f>
        <v>-</v>
      </c>
      <c r="BQ25" s="54" t="str" cm="1">
        <f t="array" aca="1" ref="BQ25" ca="1">IFERROR(HLOOKUP(INDIRECT("BH25"),クラス・種目リスト!$A$156:$L$207,11,FALSE),"-")</f>
        <v>-</v>
      </c>
      <c r="BR25" s="54" t="str" cm="1">
        <f t="array" aca="1" ref="BR25" ca="1">IFERROR(HLOOKUP(INDIRECT("BH25"),クラス・種目リスト!$A$156:$L$207,12,FALSE),"-")</f>
        <v>-</v>
      </c>
      <c r="BS25" s="54" t="str" cm="1">
        <f t="array" aca="1" ref="BS25" ca="1">IFERROR(HLOOKUP(INDIRECT("BH25"),クラス・種目リスト!$A$156:$L$207,13,FALSE),"-")</f>
        <v>-</v>
      </c>
      <c r="BT25" s="54" t="str" cm="1">
        <f t="array" aca="1" ref="BT25" ca="1">IFERROR(HLOOKUP(INDIRECT("BH25"),クラス・種目リスト!$A$156:$L$207,14,FALSE),"-")</f>
        <v>-</v>
      </c>
      <c r="BU25" s="54" t="str" cm="1">
        <f t="array" aca="1" ref="BU25" ca="1">IFERROR(HLOOKUP(INDIRECT("BH25"),クラス・種目リスト!$A$156:$L$207,15,FALSE),"-")</f>
        <v>-</v>
      </c>
      <c r="BV25" s="54" t="str" cm="1">
        <f t="array" aca="1" ref="BV25" ca="1">IFERROR(HLOOKUP(INDIRECT("BH25"),クラス・種目リスト!$A$156:$L$207,16,FALSE),"-")</f>
        <v>-</v>
      </c>
      <c r="BW25" s="54" t="str" cm="1">
        <f t="array" aca="1" ref="BW25" ca="1">IFERROR(HLOOKUP(INDIRECT("BH25"),クラス・種目リスト!$A$156:$L$207,17,FALSE),"-")</f>
        <v>-</v>
      </c>
      <c r="BX25" s="54" t="str" cm="1">
        <f t="array" aca="1" ref="BX25" ca="1">IFERROR(HLOOKUP(INDIRECT("BH25"),クラス・種目リスト!$A$156:$L$207,18,FALSE),"-")</f>
        <v>-</v>
      </c>
      <c r="BY25" s="54" t="str" cm="1">
        <f t="array" aca="1" ref="BY25" ca="1">IFERROR(HLOOKUP(INDIRECT("BH25"),クラス・種目リスト!$A$156:$L$207,19,FALSE),"-")</f>
        <v>-</v>
      </c>
      <c r="BZ25" s="54" t="str" cm="1">
        <f t="array" aca="1" ref="BZ25" ca="1">IFERROR(HLOOKUP(INDIRECT("BH25"),クラス・種目リスト!$A$156:$L$207,20,FALSE),"-")</f>
        <v>-</v>
      </c>
      <c r="CA25" s="54" t="str" cm="1">
        <f t="array" aca="1" ref="CA25" ca="1">IFERROR(HLOOKUP(INDIRECT("BH25"),クラス・種目リスト!$A$156:$L$207,21,FALSE),"-")</f>
        <v>-</v>
      </c>
      <c r="CB25" s="54" t="str" cm="1">
        <f t="array" aca="1" ref="CB25" ca="1">IFERROR(HLOOKUP(INDIRECT("BH25"),クラス・種目リスト!$A$156:$L$207,22,FALSE),"-")</f>
        <v>-</v>
      </c>
      <c r="CC25" s="54" t="str" cm="1">
        <f t="array" aca="1" ref="CC25" ca="1">IFERROR(HLOOKUP(INDIRECT("BH25"),クラス・種目リスト!$A$156:$L$207,23,FALSE),"-")</f>
        <v>-</v>
      </c>
      <c r="CD25" s="54" t="str" cm="1">
        <f t="array" aca="1" ref="CD25" ca="1">IFERROR(HLOOKUP(INDIRECT("BH25"),クラス・種目リスト!$A$156:$L$207,24,FALSE),"-")</f>
        <v>-</v>
      </c>
      <c r="CE25" s="54" t="str" cm="1">
        <f t="array" aca="1" ref="CE25" ca="1">IFERROR(HLOOKUP(INDIRECT("BH25"),クラス・種目リスト!$A$156:$L$207,25,FALSE),"-")</f>
        <v>-</v>
      </c>
      <c r="CF25" s="54" t="str" cm="1">
        <f t="array" aca="1" ref="CF25" ca="1">IFERROR(HLOOKUP(INDIRECT("BH25"),クラス・種目リスト!$A$156:$L$207,26,FALSE),"-")</f>
        <v>-</v>
      </c>
      <c r="CG25" s="54" t="str" cm="1">
        <f t="array" aca="1" ref="CG25" ca="1">IFERROR(HLOOKUP(INDIRECT("BH25"),クラス・種目リスト!$A$156:$L$207,27,FALSE),"-")</f>
        <v>-</v>
      </c>
      <c r="CH25" s="54" cm="1">
        <f t="array" aca="1" ref="CH25" ca="1">COUNTIF(BI25:CG25,INDIRECT("N25"))</f>
        <v>0</v>
      </c>
      <c r="CI25" s="54" cm="1">
        <f t="array" aca="1" ref="CI25" ca="1">COUNTIF(BI25:CG25,INDIRECT("X25"))</f>
        <v>0</v>
      </c>
      <c r="CJ25" s="54"/>
      <c r="CK25" s="54"/>
      <c r="CL25" s="54"/>
      <c r="CM25" s="54"/>
      <c r="CN25" s="54"/>
      <c r="CO25" s="54"/>
      <c r="CP25" s="54"/>
      <c r="CQ25" s="54"/>
      <c r="CR25" s="54"/>
      <c r="CS25" s="54"/>
      <c r="CT25" s="54"/>
      <c r="CU25" s="54"/>
      <c r="CV25" s="54"/>
      <c r="CW25" s="54"/>
      <c r="CX25" s="54"/>
      <c r="CY25" s="54"/>
      <c r="CZ25" s="54"/>
      <c r="DA25" s="54"/>
      <c r="DB25" s="54"/>
      <c r="DC25" s="54"/>
      <c r="DD25" s="54"/>
      <c r="DE25" s="54"/>
      <c r="DF25" s="54"/>
      <c r="DG25" s="54"/>
      <c r="DH25" s="54"/>
      <c r="DI25" s="54"/>
      <c r="DJ25" s="54"/>
      <c r="DK25" s="54"/>
      <c r="DL25" s="54"/>
      <c r="DM25" s="54"/>
      <c r="DN25" s="54"/>
      <c r="DO25" s="150"/>
      <c r="DP25" s="150"/>
      <c r="DQ25" s="150"/>
      <c r="DR25" s="150"/>
      <c r="DS25" s="150"/>
      <c r="DT25" s="150"/>
      <c r="DU25" s="150"/>
      <c r="DV25" s="55" t="str" cm="1">
        <f t="array" aca="1" ref="DV25" ca="1">INDIRECT("J25")</f>
        <v/>
      </c>
      <c r="DW25" s="150" cm="1">
        <f t="array" aca="1" ref="DW25" ca="1">IF(INDIRECT("N25")="-",0,COUNTA(INDIRECT("N25")))+IF(INDIRECT("X25")="-",0,COUNTA(INDIRECT("X25")))+IF(INDIRECT("AK25")="-",0,COUNTA(INDIRECT("AK25")))+IF(INDIRECT("AT25")="-",0,COUNTA(INDIRECT("AT25")))</f>
        <v>0</v>
      </c>
      <c r="DX25" s="150"/>
      <c r="DY25" s="55" cm="1">
        <f t="array" aca="1" ref="DY25" ca="1">INDIRECT("C25")</f>
        <v>0</v>
      </c>
      <c r="DZ25" s="50"/>
      <c r="EA25" s="50" t="str" cm="1">
        <f t="array" aca="1" ref="EA25" ca="1">IFERROR(FIND("《",INDIRECT("N25")),"")</f>
        <v/>
      </c>
      <c r="EB25" s="50" t="str" cm="1">
        <f t="array" aca="1" ref="EB25" ca="1">IFERROR(FIND("《",INDIRECT("X25")),"")</f>
        <v/>
      </c>
      <c r="EC25" s="50"/>
      <c r="ED25" s="50"/>
    </row>
    <row r="26" spans="1:134" ht="19.5" customHeight="1" x14ac:dyDescent="0.15">
      <c r="A26" s="266"/>
      <c r="B26" s="48"/>
      <c r="C26" s="81"/>
      <c r="D26" s="39"/>
      <c r="E26" s="40"/>
      <c r="F26" s="41"/>
      <c r="G26" s="20"/>
      <c r="H26" s="4"/>
      <c r="I26" s="22"/>
      <c r="J26" s="217" t="str">
        <f ca="1">IF(DY26=0,"",IF(申込書!$B$6="","",申込書!$B$6))</f>
        <v/>
      </c>
      <c r="K26" s="218" t="str">
        <f ca="1">IF(DY26=0,"",IF(申込書!$B$4="","",申込書!$B$4))</f>
        <v/>
      </c>
      <c r="L26" s="217" t="str">
        <f ca="1">IF(DY26=0,"",IF(申込書!$E$4="","",ASC(申込書!$E$4)))</f>
        <v/>
      </c>
      <c r="M26" s="26"/>
      <c r="N26" s="23"/>
      <c r="O26" s="15"/>
      <c r="P26" s="16"/>
      <c r="Q26" s="15"/>
      <c r="R26" s="17"/>
      <c r="S26" s="15"/>
      <c r="T26" s="17"/>
      <c r="U26" s="385"/>
      <c r="V26" s="208"/>
      <c r="W26" s="6"/>
      <c r="X26" s="75"/>
      <c r="Y26" s="15"/>
      <c r="Z26" s="16"/>
      <c r="AA26" s="18"/>
      <c r="AB26" s="17"/>
      <c r="AC26" s="19"/>
      <c r="AD26" s="17"/>
      <c r="AE26" s="385"/>
      <c r="AF26" s="386"/>
      <c r="AG26" s="24"/>
      <c r="AH26" s="24"/>
      <c r="AI26" s="4" t="str">
        <f t="shared" si="0"/>
        <v>-</v>
      </c>
      <c r="AJ26" s="5"/>
      <c r="AK26" s="10"/>
      <c r="AL26" s="9"/>
      <c r="AM26" s="9"/>
      <c r="AN26" s="9"/>
      <c r="AO26" s="9"/>
      <c r="AP26" s="9"/>
      <c r="AQ26" s="9"/>
      <c r="AR26" s="384"/>
      <c r="AS26" s="10"/>
      <c r="AT26" s="10"/>
      <c r="AU26" s="9"/>
      <c r="AV26" s="9"/>
      <c r="AW26" s="9"/>
      <c r="AX26" s="9"/>
      <c r="AY26" s="9"/>
      <c r="AZ26" s="9"/>
      <c r="BA26" s="384"/>
      <c r="BB26" s="10"/>
      <c r="BC26" s="6"/>
      <c r="BD26" s="4"/>
      <c r="BE26" s="376"/>
      <c r="BF26" s="377" t="str">
        <f ca="1">IF(DY26=0,"",IF(申込書!$E$6="","",申込書!$E$6))</f>
        <v/>
      </c>
      <c r="BG26" s="66" t="str">
        <f t="shared" ca="1" si="1"/>
        <v/>
      </c>
      <c r="BH26" s="61" t="str" cm="1">
        <f t="array" aca="1" ref="BH26" ca="1">IF(クラス・種目リスト!$A$57=1,INDIRECT("$J26")&amp;INDIRECT("$H26")&amp;RIGHT(INDIRECT("$I26"),1),INDIRECT("$J26")&amp;INDIRECT("$H26"))</f>
        <v/>
      </c>
      <c r="BI26" s="54" t="str" cm="1">
        <f t="array" aca="1" ref="BI26" ca="1">IFERROR(HLOOKUP(INDIRECT("BH26"),クラス・種目リスト!$A$156:$L$207,3,FALSE),"-")</f>
        <v>-</v>
      </c>
      <c r="BJ26" s="54" t="str" cm="1">
        <f t="array" aca="1" ref="BJ26" ca="1">IFERROR(HLOOKUP(INDIRECT("BH26"),クラス・種目リスト!$A$156:$L$207,4,FALSE),"-")</f>
        <v>-</v>
      </c>
      <c r="BK26" s="54" t="str" cm="1">
        <f t="array" aca="1" ref="BK26" ca="1">IFERROR(HLOOKUP(INDIRECT("BH26"),クラス・種目リスト!$A$156:$L$207,5,FALSE),"-")</f>
        <v>-</v>
      </c>
      <c r="BL26" s="54" t="str" cm="1">
        <f t="array" aca="1" ref="BL26" ca="1">IFERROR(HLOOKUP(INDIRECT("BH26"),クラス・種目リスト!$A$156:$L$207,6,FALSE),"-")</f>
        <v>-</v>
      </c>
      <c r="BM26" s="54" t="str" cm="1">
        <f t="array" aca="1" ref="BM26" ca="1">IFERROR(HLOOKUP(INDIRECT("BH26"),クラス・種目リスト!$A$156:$L$207,7,FALSE),"-")</f>
        <v>-</v>
      </c>
      <c r="BN26" s="54" t="str" cm="1">
        <f t="array" aca="1" ref="BN26" ca="1">IFERROR(HLOOKUP(INDIRECT("BH26"),クラス・種目リスト!$A$156:$L$207,8,FALSE),"-")</f>
        <v>-</v>
      </c>
      <c r="BO26" s="54" t="str" cm="1">
        <f t="array" aca="1" ref="BO26" ca="1">IFERROR(HLOOKUP(INDIRECT("BH26"),クラス・種目リスト!$A$156:$L$207,9,FALSE),"-")</f>
        <v>-</v>
      </c>
      <c r="BP26" s="54" t="str" cm="1">
        <f t="array" aca="1" ref="BP26" ca="1">IFERROR(HLOOKUP(INDIRECT("BH26"),クラス・種目リスト!$A$156:$L$207,10,FALSE),"-")</f>
        <v>-</v>
      </c>
      <c r="BQ26" s="54" t="str" cm="1">
        <f t="array" aca="1" ref="BQ26" ca="1">IFERROR(HLOOKUP(INDIRECT("BH26"),クラス・種目リスト!$A$156:$L$207,11,FALSE),"-")</f>
        <v>-</v>
      </c>
      <c r="BR26" s="54" t="str" cm="1">
        <f t="array" aca="1" ref="BR26" ca="1">IFERROR(HLOOKUP(INDIRECT("BH26"),クラス・種目リスト!$A$156:$L$207,12,FALSE),"-")</f>
        <v>-</v>
      </c>
      <c r="BS26" s="54" t="str" cm="1">
        <f t="array" aca="1" ref="BS26" ca="1">IFERROR(HLOOKUP(INDIRECT("BH26"),クラス・種目リスト!$A$156:$L$207,13,FALSE),"-")</f>
        <v>-</v>
      </c>
      <c r="BT26" s="54" t="str" cm="1">
        <f t="array" aca="1" ref="BT26" ca="1">IFERROR(HLOOKUP(INDIRECT("BH26"),クラス・種目リスト!$A$156:$L$207,14,FALSE),"-")</f>
        <v>-</v>
      </c>
      <c r="BU26" s="54" t="str" cm="1">
        <f t="array" aca="1" ref="BU26" ca="1">IFERROR(HLOOKUP(INDIRECT("BH26"),クラス・種目リスト!$A$156:$L$207,15,FALSE),"-")</f>
        <v>-</v>
      </c>
      <c r="BV26" s="54" t="str" cm="1">
        <f t="array" aca="1" ref="BV26" ca="1">IFERROR(HLOOKUP(INDIRECT("BH26"),クラス・種目リスト!$A$156:$L$207,16,FALSE),"-")</f>
        <v>-</v>
      </c>
      <c r="BW26" s="54" t="str" cm="1">
        <f t="array" aca="1" ref="BW26" ca="1">IFERROR(HLOOKUP(INDIRECT("BH26"),クラス・種目リスト!$A$156:$L$207,17,FALSE),"-")</f>
        <v>-</v>
      </c>
      <c r="BX26" s="54" t="str" cm="1">
        <f t="array" aca="1" ref="BX26" ca="1">IFERROR(HLOOKUP(INDIRECT("BH26"),クラス・種目リスト!$A$156:$L$207,18,FALSE),"-")</f>
        <v>-</v>
      </c>
      <c r="BY26" s="54" t="str" cm="1">
        <f t="array" aca="1" ref="BY26" ca="1">IFERROR(HLOOKUP(INDIRECT("BH26"),クラス・種目リスト!$A$156:$L$207,19,FALSE),"-")</f>
        <v>-</v>
      </c>
      <c r="BZ26" s="54" t="str" cm="1">
        <f t="array" aca="1" ref="BZ26" ca="1">IFERROR(HLOOKUP(INDIRECT("BH26"),クラス・種目リスト!$A$156:$L$207,20,FALSE),"-")</f>
        <v>-</v>
      </c>
      <c r="CA26" s="54" t="str" cm="1">
        <f t="array" aca="1" ref="CA26" ca="1">IFERROR(HLOOKUP(INDIRECT("BH26"),クラス・種目リスト!$A$156:$L$207,21,FALSE),"-")</f>
        <v>-</v>
      </c>
      <c r="CB26" s="54" t="str" cm="1">
        <f t="array" aca="1" ref="CB26" ca="1">IFERROR(HLOOKUP(INDIRECT("BH26"),クラス・種目リスト!$A$156:$L$207,22,FALSE),"-")</f>
        <v>-</v>
      </c>
      <c r="CC26" s="54" t="str" cm="1">
        <f t="array" aca="1" ref="CC26" ca="1">IFERROR(HLOOKUP(INDIRECT("BH26"),クラス・種目リスト!$A$156:$L$207,23,FALSE),"-")</f>
        <v>-</v>
      </c>
      <c r="CD26" s="54" t="str" cm="1">
        <f t="array" aca="1" ref="CD26" ca="1">IFERROR(HLOOKUP(INDIRECT("BH26"),クラス・種目リスト!$A$156:$L$207,24,FALSE),"-")</f>
        <v>-</v>
      </c>
      <c r="CE26" s="54" t="str" cm="1">
        <f t="array" aca="1" ref="CE26" ca="1">IFERROR(HLOOKUP(INDIRECT("BH26"),クラス・種目リスト!$A$156:$L$207,25,FALSE),"-")</f>
        <v>-</v>
      </c>
      <c r="CF26" s="54" t="str" cm="1">
        <f t="array" aca="1" ref="CF26" ca="1">IFERROR(HLOOKUP(INDIRECT("BH26"),クラス・種目リスト!$A$156:$L$207,26,FALSE),"-")</f>
        <v>-</v>
      </c>
      <c r="CG26" s="54" t="str" cm="1">
        <f t="array" aca="1" ref="CG26" ca="1">IFERROR(HLOOKUP(INDIRECT("BH26"),クラス・種目リスト!$A$156:$L$207,27,FALSE),"-")</f>
        <v>-</v>
      </c>
      <c r="CH26" s="54" cm="1">
        <f t="array" aca="1" ref="CH26" ca="1">COUNTIF(BI26:CG26,INDIRECT("N26"))</f>
        <v>0</v>
      </c>
      <c r="CI26" s="54" cm="1">
        <f t="array" aca="1" ref="CI26" ca="1">COUNTIF(BI26:CG26,INDIRECT("X26"))</f>
        <v>0</v>
      </c>
      <c r="CJ26" s="54"/>
      <c r="CK26" s="54"/>
      <c r="CL26" s="54"/>
      <c r="CM26" s="54"/>
      <c r="CN26" s="54"/>
      <c r="CO26" s="54"/>
      <c r="CP26" s="54"/>
      <c r="CQ26" s="54"/>
      <c r="CR26" s="54"/>
      <c r="CS26" s="54"/>
      <c r="CT26" s="54"/>
      <c r="CU26" s="54"/>
      <c r="CV26" s="54"/>
      <c r="CW26" s="54"/>
      <c r="CX26" s="54"/>
      <c r="CY26" s="54"/>
      <c r="CZ26" s="54"/>
      <c r="DA26" s="54"/>
      <c r="DB26" s="54"/>
      <c r="DC26" s="54"/>
      <c r="DD26" s="54"/>
      <c r="DE26" s="54"/>
      <c r="DF26" s="54"/>
      <c r="DG26" s="54"/>
      <c r="DH26" s="54"/>
      <c r="DI26" s="54"/>
      <c r="DJ26" s="54"/>
      <c r="DK26" s="54"/>
      <c r="DL26" s="54"/>
      <c r="DM26" s="54"/>
      <c r="DN26" s="54"/>
      <c r="DO26" s="150"/>
      <c r="DP26" s="150"/>
      <c r="DQ26" s="150"/>
      <c r="DR26" s="150"/>
      <c r="DS26" s="150"/>
      <c r="DT26" s="150"/>
      <c r="DU26" s="150"/>
      <c r="DV26" s="55" t="str" cm="1">
        <f t="array" aca="1" ref="DV26" ca="1">INDIRECT("J26")</f>
        <v/>
      </c>
      <c r="DW26" s="150" cm="1">
        <f t="array" aca="1" ref="DW26" ca="1">IF(INDIRECT("N26")="-",0,COUNTA(INDIRECT("N26")))+IF(INDIRECT("X26")="-",0,COUNTA(INDIRECT("X26")))+IF(INDIRECT("AK26")="-",0,COUNTA(INDIRECT("AK26")))+IF(INDIRECT("AT26")="-",0,COUNTA(INDIRECT("AT26")))</f>
        <v>0</v>
      </c>
      <c r="DX26" s="150"/>
      <c r="DY26" s="55" cm="1">
        <f t="array" aca="1" ref="DY26" ca="1">INDIRECT("C26")</f>
        <v>0</v>
      </c>
      <c r="DZ26" s="50"/>
      <c r="EA26" s="50" t="str" cm="1">
        <f t="array" aca="1" ref="EA26" ca="1">IFERROR(FIND("《",INDIRECT("N26")),"")</f>
        <v/>
      </c>
      <c r="EB26" s="50" t="str" cm="1">
        <f t="array" aca="1" ref="EB26" ca="1">IFERROR(FIND("《",INDIRECT("X26")),"")</f>
        <v/>
      </c>
      <c r="EC26" s="50"/>
      <c r="ED26" s="50"/>
    </row>
    <row r="27" spans="1:134" ht="19.5" customHeight="1" x14ac:dyDescent="0.15">
      <c r="A27" s="266"/>
      <c r="B27" s="48"/>
      <c r="C27" s="80"/>
      <c r="D27" s="36"/>
      <c r="E27" s="40"/>
      <c r="F27" s="41"/>
      <c r="G27" s="20"/>
      <c r="H27" s="4"/>
      <c r="I27" s="22"/>
      <c r="J27" s="217" t="str">
        <f ca="1">IF(DY27=0,"",IF(申込書!$B$6="","",申込書!$B$6))</f>
        <v/>
      </c>
      <c r="K27" s="218" t="str">
        <f ca="1">IF(DY27=0,"",IF(申込書!$B$4="","",申込書!$B$4))</f>
        <v/>
      </c>
      <c r="L27" s="217" t="str">
        <f ca="1">IF(DY27=0,"",IF(申込書!$E$4="","",ASC(申込書!$E$4)))</f>
        <v/>
      </c>
      <c r="M27" s="26"/>
      <c r="N27" s="23"/>
      <c r="O27" s="15"/>
      <c r="P27" s="16"/>
      <c r="Q27" s="15"/>
      <c r="R27" s="17"/>
      <c r="S27" s="15"/>
      <c r="T27" s="17"/>
      <c r="U27" s="385"/>
      <c r="V27" s="208"/>
      <c r="W27" s="6"/>
      <c r="X27" s="75"/>
      <c r="Y27" s="15"/>
      <c r="Z27" s="16"/>
      <c r="AA27" s="18"/>
      <c r="AB27" s="17"/>
      <c r="AC27" s="19"/>
      <c r="AD27" s="17"/>
      <c r="AE27" s="385"/>
      <c r="AF27" s="386"/>
      <c r="AG27" s="24"/>
      <c r="AH27" s="24"/>
      <c r="AI27" s="4" t="str">
        <f t="shared" si="0"/>
        <v>-</v>
      </c>
      <c r="AJ27" s="5"/>
      <c r="AK27" s="10"/>
      <c r="AL27" s="9"/>
      <c r="AM27" s="9"/>
      <c r="AN27" s="9"/>
      <c r="AO27" s="9"/>
      <c r="AP27" s="9"/>
      <c r="AQ27" s="9"/>
      <c r="AR27" s="384"/>
      <c r="AS27" s="10"/>
      <c r="AT27" s="10"/>
      <c r="AU27" s="9"/>
      <c r="AV27" s="9"/>
      <c r="AW27" s="9"/>
      <c r="AX27" s="9"/>
      <c r="AY27" s="9"/>
      <c r="AZ27" s="9"/>
      <c r="BA27" s="384"/>
      <c r="BB27" s="10"/>
      <c r="BC27" s="6"/>
      <c r="BD27" s="4"/>
      <c r="BE27" s="376"/>
      <c r="BF27" s="377" t="str">
        <f ca="1">IF(DY27=0,"",IF(申込書!$E$6="","",申込書!$E$6))</f>
        <v/>
      </c>
      <c r="BG27" s="66" t="str">
        <f t="shared" ca="1" si="1"/>
        <v/>
      </c>
      <c r="BH27" s="61" t="str" cm="1">
        <f t="array" aca="1" ref="BH27" ca="1">IF(クラス・種目リスト!$A$57=1,INDIRECT("$J27")&amp;INDIRECT("$H27")&amp;RIGHT(INDIRECT("$I27"),1),INDIRECT("$J27")&amp;INDIRECT("$H27"))</f>
        <v/>
      </c>
      <c r="BI27" s="54" t="str" cm="1">
        <f t="array" aca="1" ref="BI27" ca="1">IFERROR(HLOOKUP(INDIRECT("BH27"),クラス・種目リスト!$A$156:$L$207,3,FALSE),"-")</f>
        <v>-</v>
      </c>
      <c r="BJ27" s="54" t="str" cm="1">
        <f t="array" aca="1" ref="BJ27" ca="1">IFERROR(HLOOKUP(INDIRECT("BH27"),クラス・種目リスト!$A$156:$L$207,4,FALSE),"-")</f>
        <v>-</v>
      </c>
      <c r="BK27" s="54" t="str" cm="1">
        <f t="array" aca="1" ref="BK27" ca="1">IFERROR(HLOOKUP(INDIRECT("BH27"),クラス・種目リスト!$A$156:$L$207,5,FALSE),"-")</f>
        <v>-</v>
      </c>
      <c r="BL27" s="54" t="str" cm="1">
        <f t="array" aca="1" ref="BL27" ca="1">IFERROR(HLOOKUP(INDIRECT("BH27"),クラス・種目リスト!$A$156:$L$207,6,FALSE),"-")</f>
        <v>-</v>
      </c>
      <c r="BM27" s="54" t="str" cm="1">
        <f t="array" aca="1" ref="BM27" ca="1">IFERROR(HLOOKUP(INDIRECT("BH27"),クラス・種目リスト!$A$156:$L$207,7,FALSE),"-")</f>
        <v>-</v>
      </c>
      <c r="BN27" s="54" t="str" cm="1">
        <f t="array" aca="1" ref="BN27" ca="1">IFERROR(HLOOKUP(INDIRECT("BH27"),クラス・種目リスト!$A$156:$L$207,8,FALSE),"-")</f>
        <v>-</v>
      </c>
      <c r="BO27" s="54" t="str" cm="1">
        <f t="array" aca="1" ref="BO27" ca="1">IFERROR(HLOOKUP(INDIRECT("BH27"),クラス・種目リスト!$A$156:$L$207,9,FALSE),"-")</f>
        <v>-</v>
      </c>
      <c r="BP27" s="54" t="str" cm="1">
        <f t="array" aca="1" ref="BP27" ca="1">IFERROR(HLOOKUP(INDIRECT("BH27"),クラス・種目リスト!$A$156:$L$207,10,FALSE),"-")</f>
        <v>-</v>
      </c>
      <c r="BQ27" s="54" t="str" cm="1">
        <f t="array" aca="1" ref="BQ27" ca="1">IFERROR(HLOOKUP(INDIRECT("BH27"),クラス・種目リスト!$A$156:$L$207,11,FALSE),"-")</f>
        <v>-</v>
      </c>
      <c r="BR27" s="54" t="str" cm="1">
        <f t="array" aca="1" ref="BR27" ca="1">IFERROR(HLOOKUP(INDIRECT("BH27"),クラス・種目リスト!$A$156:$L$207,12,FALSE),"-")</f>
        <v>-</v>
      </c>
      <c r="BS27" s="54" t="str" cm="1">
        <f t="array" aca="1" ref="BS27" ca="1">IFERROR(HLOOKUP(INDIRECT("BH27"),クラス・種目リスト!$A$156:$L$207,13,FALSE),"-")</f>
        <v>-</v>
      </c>
      <c r="BT27" s="54" t="str" cm="1">
        <f t="array" aca="1" ref="BT27" ca="1">IFERROR(HLOOKUP(INDIRECT("BH27"),クラス・種目リスト!$A$156:$L$207,14,FALSE),"-")</f>
        <v>-</v>
      </c>
      <c r="BU27" s="54" t="str" cm="1">
        <f t="array" aca="1" ref="BU27" ca="1">IFERROR(HLOOKUP(INDIRECT("BH27"),クラス・種目リスト!$A$156:$L$207,15,FALSE),"-")</f>
        <v>-</v>
      </c>
      <c r="BV27" s="54" t="str" cm="1">
        <f t="array" aca="1" ref="BV27" ca="1">IFERROR(HLOOKUP(INDIRECT("BH27"),クラス・種目リスト!$A$156:$L$207,16,FALSE),"-")</f>
        <v>-</v>
      </c>
      <c r="BW27" s="54" t="str" cm="1">
        <f t="array" aca="1" ref="BW27" ca="1">IFERROR(HLOOKUP(INDIRECT("BH27"),クラス・種目リスト!$A$156:$L$207,17,FALSE),"-")</f>
        <v>-</v>
      </c>
      <c r="BX27" s="54" t="str" cm="1">
        <f t="array" aca="1" ref="BX27" ca="1">IFERROR(HLOOKUP(INDIRECT("BH27"),クラス・種目リスト!$A$156:$L$207,18,FALSE),"-")</f>
        <v>-</v>
      </c>
      <c r="BY27" s="54" t="str" cm="1">
        <f t="array" aca="1" ref="BY27" ca="1">IFERROR(HLOOKUP(INDIRECT("BH27"),クラス・種目リスト!$A$156:$L$207,19,FALSE),"-")</f>
        <v>-</v>
      </c>
      <c r="BZ27" s="54" t="str" cm="1">
        <f t="array" aca="1" ref="BZ27" ca="1">IFERROR(HLOOKUP(INDIRECT("BH27"),クラス・種目リスト!$A$156:$L$207,20,FALSE),"-")</f>
        <v>-</v>
      </c>
      <c r="CA27" s="54" t="str" cm="1">
        <f t="array" aca="1" ref="CA27" ca="1">IFERROR(HLOOKUP(INDIRECT("BH27"),クラス・種目リスト!$A$156:$L$207,21,FALSE),"-")</f>
        <v>-</v>
      </c>
      <c r="CB27" s="54" t="str" cm="1">
        <f t="array" aca="1" ref="CB27" ca="1">IFERROR(HLOOKUP(INDIRECT("BH27"),クラス・種目リスト!$A$156:$L$207,22,FALSE),"-")</f>
        <v>-</v>
      </c>
      <c r="CC27" s="54" t="str" cm="1">
        <f t="array" aca="1" ref="CC27" ca="1">IFERROR(HLOOKUP(INDIRECT("BH27"),クラス・種目リスト!$A$156:$L$207,23,FALSE),"-")</f>
        <v>-</v>
      </c>
      <c r="CD27" s="54" t="str" cm="1">
        <f t="array" aca="1" ref="CD27" ca="1">IFERROR(HLOOKUP(INDIRECT("BH27"),クラス・種目リスト!$A$156:$L$207,24,FALSE),"-")</f>
        <v>-</v>
      </c>
      <c r="CE27" s="54" t="str" cm="1">
        <f t="array" aca="1" ref="CE27" ca="1">IFERROR(HLOOKUP(INDIRECT("BH27"),クラス・種目リスト!$A$156:$L$207,25,FALSE),"-")</f>
        <v>-</v>
      </c>
      <c r="CF27" s="54" t="str" cm="1">
        <f t="array" aca="1" ref="CF27" ca="1">IFERROR(HLOOKUP(INDIRECT("BH27"),クラス・種目リスト!$A$156:$L$207,26,FALSE),"-")</f>
        <v>-</v>
      </c>
      <c r="CG27" s="54" t="str" cm="1">
        <f t="array" aca="1" ref="CG27" ca="1">IFERROR(HLOOKUP(INDIRECT("BH27"),クラス・種目リスト!$A$156:$L$207,27,FALSE),"-")</f>
        <v>-</v>
      </c>
      <c r="CH27" s="54" cm="1">
        <f t="array" aca="1" ref="CH27" ca="1">COUNTIF(BI27:CG27,INDIRECT("N27"))</f>
        <v>0</v>
      </c>
      <c r="CI27" s="54" cm="1">
        <f t="array" aca="1" ref="CI27" ca="1">COUNTIF(BI27:CG27,INDIRECT("X27"))</f>
        <v>0</v>
      </c>
      <c r="CJ27" s="54"/>
      <c r="CK27" s="54"/>
      <c r="CL27" s="54"/>
      <c r="CM27" s="54"/>
      <c r="CN27" s="54"/>
      <c r="CO27" s="54"/>
      <c r="CP27" s="54"/>
      <c r="CQ27" s="54"/>
      <c r="CR27" s="54"/>
      <c r="CS27" s="54"/>
      <c r="CT27" s="54"/>
      <c r="CU27" s="54"/>
      <c r="CV27" s="54"/>
      <c r="CW27" s="54"/>
      <c r="CX27" s="54"/>
      <c r="CY27" s="54"/>
      <c r="CZ27" s="54"/>
      <c r="DA27" s="54"/>
      <c r="DB27" s="54"/>
      <c r="DC27" s="54"/>
      <c r="DD27" s="54"/>
      <c r="DE27" s="54"/>
      <c r="DF27" s="54"/>
      <c r="DG27" s="54"/>
      <c r="DH27" s="54"/>
      <c r="DI27" s="54"/>
      <c r="DJ27" s="54"/>
      <c r="DK27" s="54"/>
      <c r="DL27" s="54"/>
      <c r="DM27" s="54"/>
      <c r="DN27" s="54"/>
      <c r="DO27" s="150"/>
      <c r="DP27" s="150"/>
      <c r="DQ27" s="150"/>
      <c r="DR27" s="150"/>
      <c r="DS27" s="150"/>
      <c r="DT27" s="150"/>
      <c r="DU27" s="150"/>
      <c r="DV27" s="55" t="str" cm="1">
        <f t="array" aca="1" ref="DV27" ca="1">INDIRECT("J27")</f>
        <v/>
      </c>
      <c r="DW27" s="150" cm="1">
        <f t="array" aca="1" ref="DW27" ca="1">IF(INDIRECT("N27")="-",0,COUNTA(INDIRECT("N27")))+IF(INDIRECT("X27")="-",0,COUNTA(INDIRECT("X27")))+IF(INDIRECT("AK27")="-",0,COUNTA(INDIRECT("AK27")))+IF(INDIRECT("AT27")="-",0,COUNTA(INDIRECT("AT27")))</f>
        <v>0</v>
      </c>
      <c r="DX27" s="150"/>
      <c r="DY27" s="55" cm="1">
        <f t="array" aca="1" ref="DY27" ca="1">INDIRECT("C27")</f>
        <v>0</v>
      </c>
      <c r="DZ27" s="50"/>
      <c r="EA27" s="50" t="str" cm="1">
        <f t="array" aca="1" ref="EA27" ca="1">IFERROR(FIND("《",INDIRECT("N27")),"")</f>
        <v/>
      </c>
      <c r="EB27" s="50" t="str" cm="1">
        <f t="array" aca="1" ref="EB27" ca="1">IFERROR(FIND("《",INDIRECT("X27")),"")</f>
        <v/>
      </c>
      <c r="EC27" s="50"/>
      <c r="ED27" s="50"/>
    </row>
    <row r="28" spans="1:134" ht="19.5" customHeight="1" x14ac:dyDescent="0.15">
      <c r="A28" s="266"/>
      <c r="B28" s="48"/>
      <c r="C28" s="81"/>
      <c r="D28" s="39"/>
      <c r="E28" s="40"/>
      <c r="F28" s="41"/>
      <c r="G28" s="20"/>
      <c r="H28" s="4"/>
      <c r="I28" s="22"/>
      <c r="J28" s="217" t="str">
        <f ca="1">IF(DY28=0,"",IF(申込書!$B$6="","",申込書!$B$6))</f>
        <v/>
      </c>
      <c r="K28" s="218" t="str">
        <f ca="1">IF(DY28=0,"",IF(申込書!$B$4="","",申込書!$B$4))</f>
        <v/>
      </c>
      <c r="L28" s="217" t="str">
        <f ca="1">IF(DY28=0,"",IF(申込書!$E$4="","",ASC(申込書!$E$4)))</f>
        <v/>
      </c>
      <c r="M28" s="26"/>
      <c r="N28" s="23"/>
      <c r="O28" s="15"/>
      <c r="P28" s="16"/>
      <c r="Q28" s="15"/>
      <c r="R28" s="17"/>
      <c r="S28" s="15"/>
      <c r="T28" s="17"/>
      <c r="U28" s="385"/>
      <c r="V28" s="208"/>
      <c r="W28" s="6"/>
      <c r="X28" s="75"/>
      <c r="Y28" s="15"/>
      <c r="Z28" s="16"/>
      <c r="AA28" s="18"/>
      <c r="AB28" s="17"/>
      <c r="AC28" s="19"/>
      <c r="AD28" s="17"/>
      <c r="AE28" s="385"/>
      <c r="AF28" s="386"/>
      <c r="AG28" s="24"/>
      <c r="AH28" s="24"/>
      <c r="AI28" s="4" t="str">
        <f t="shared" si="0"/>
        <v>-</v>
      </c>
      <c r="AJ28" s="5"/>
      <c r="AK28" s="10"/>
      <c r="AL28" s="9"/>
      <c r="AM28" s="9"/>
      <c r="AN28" s="9"/>
      <c r="AO28" s="9"/>
      <c r="AP28" s="9"/>
      <c r="AQ28" s="9"/>
      <c r="AR28" s="384"/>
      <c r="AS28" s="10"/>
      <c r="AT28" s="10"/>
      <c r="AU28" s="9"/>
      <c r="AV28" s="9"/>
      <c r="AW28" s="9"/>
      <c r="AX28" s="9"/>
      <c r="AY28" s="9"/>
      <c r="AZ28" s="9"/>
      <c r="BA28" s="384"/>
      <c r="BB28" s="10"/>
      <c r="BC28" s="6"/>
      <c r="BD28" s="4"/>
      <c r="BE28" s="376"/>
      <c r="BF28" s="377" t="str">
        <f ca="1">IF(DY28=0,"",IF(申込書!$E$6="","",申込書!$E$6))</f>
        <v/>
      </c>
      <c r="BG28" s="66" t="str">
        <f t="shared" ca="1" si="1"/>
        <v/>
      </c>
      <c r="BH28" s="61" t="str" cm="1">
        <f t="array" aca="1" ref="BH28" ca="1">IF(クラス・種目リスト!$A$57=1,INDIRECT("$J28")&amp;INDIRECT("$H28")&amp;RIGHT(INDIRECT("$I28"),1),INDIRECT("$J28")&amp;INDIRECT("$H28"))</f>
        <v/>
      </c>
      <c r="BI28" s="54" t="str" cm="1">
        <f t="array" aca="1" ref="BI28" ca="1">IFERROR(HLOOKUP(INDIRECT("BH28"),クラス・種目リスト!$A$156:$L$207,3,FALSE),"-")</f>
        <v>-</v>
      </c>
      <c r="BJ28" s="54" t="str" cm="1">
        <f t="array" aca="1" ref="BJ28" ca="1">IFERROR(HLOOKUP(INDIRECT("BH28"),クラス・種目リスト!$A$156:$L$207,4,FALSE),"-")</f>
        <v>-</v>
      </c>
      <c r="BK28" s="54" t="str" cm="1">
        <f t="array" aca="1" ref="BK28" ca="1">IFERROR(HLOOKUP(INDIRECT("BH28"),クラス・種目リスト!$A$156:$L$207,5,FALSE),"-")</f>
        <v>-</v>
      </c>
      <c r="BL28" s="54" t="str" cm="1">
        <f t="array" aca="1" ref="BL28" ca="1">IFERROR(HLOOKUP(INDIRECT("BH28"),クラス・種目リスト!$A$156:$L$207,6,FALSE),"-")</f>
        <v>-</v>
      </c>
      <c r="BM28" s="54" t="str" cm="1">
        <f t="array" aca="1" ref="BM28" ca="1">IFERROR(HLOOKUP(INDIRECT("BH28"),クラス・種目リスト!$A$156:$L$207,7,FALSE),"-")</f>
        <v>-</v>
      </c>
      <c r="BN28" s="54" t="str" cm="1">
        <f t="array" aca="1" ref="BN28" ca="1">IFERROR(HLOOKUP(INDIRECT("BH28"),クラス・種目リスト!$A$156:$L$207,8,FALSE),"-")</f>
        <v>-</v>
      </c>
      <c r="BO28" s="54" t="str" cm="1">
        <f t="array" aca="1" ref="BO28" ca="1">IFERROR(HLOOKUP(INDIRECT("BH28"),クラス・種目リスト!$A$156:$L$207,9,FALSE),"-")</f>
        <v>-</v>
      </c>
      <c r="BP28" s="54" t="str" cm="1">
        <f t="array" aca="1" ref="BP28" ca="1">IFERROR(HLOOKUP(INDIRECT("BH28"),クラス・種目リスト!$A$156:$L$207,10,FALSE),"-")</f>
        <v>-</v>
      </c>
      <c r="BQ28" s="54" t="str" cm="1">
        <f t="array" aca="1" ref="BQ28" ca="1">IFERROR(HLOOKUP(INDIRECT("BH28"),クラス・種目リスト!$A$156:$L$207,11,FALSE),"-")</f>
        <v>-</v>
      </c>
      <c r="BR28" s="54" t="str" cm="1">
        <f t="array" aca="1" ref="BR28" ca="1">IFERROR(HLOOKUP(INDIRECT("BH28"),クラス・種目リスト!$A$156:$L$207,12,FALSE),"-")</f>
        <v>-</v>
      </c>
      <c r="BS28" s="54" t="str" cm="1">
        <f t="array" aca="1" ref="BS28" ca="1">IFERROR(HLOOKUP(INDIRECT("BH28"),クラス・種目リスト!$A$156:$L$207,13,FALSE),"-")</f>
        <v>-</v>
      </c>
      <c r="BT28" s="54" t="str" cm="1">
        <f t="array" aca="1" ref="BT28" ca="1">IFERROR(HLOOKUP(INDIRECT("BH28"),クラス・種目リスト!$A$156:$L$207,14,FALSE),"-")</f>
        <v>-</v>
      </c>
      <c r="BU28" s="54" t="str" cm="1">
        <f t="array" aca="1" ref="BU28" ca="1">IFERROR(HLOOKUP(INDIRECT("BH28"),クラス・種目リスト!$A$156:$L$207,15,FALSE),"-")</f>
        <v>-</v>
      </c>
      <c r="BV28" s="54" t="str" cm="1">
        <f t="array" aca="1" ref="BV28" ca="1">IFERROR(HLOOKUP(INDIRECT("BH28"),クラス・種目リスト!$A$156:$L$207,16,FALSE),"-")</f>
        <v>-</v>
      </c>
      <c r="BW28" s="54" t="str" cm="1">
        <f t="array" aca="1" ref="BW28" ca="1">IFERROR(HLOOKUP(INDIRECT("BH28"),クラス・種目リスト!$A$156:$L$207,17,FALSE),"-")</f>
        <v>-</v>
      </c>
      <c r="BX28" s="54" t="str" cm="1">
        <f t="array" aca="1" ref="BX28" ca="1">IFERROR(HLOOKUP(INDIRECT("BH28"),クラス・種目リスト!$A$156:$L$207,18,FALSE),"-")</f>
        <v>-</v>
      </c>
      <c r="BY28" s="54" t="str" cm="1">
        <f t="array" aca="1" ref="BY28" ca="1">IFERROR(HLOOKUP(INDIRECT("BH28"),クラス・種目リスト!$A$156:$L$207,19,FALSE),"-")</f>
        <v>-</v>
      </c>
      <c r="BZ28" s="54" t="str" cm="1">
        <f t="array" aca="1" ref="BZ28" ca="1">IFERROR(HLOOKUP(INDIRECT("BH28"),クラス・種目リスト!$A$156:$L$207,20,FALSE),"-")</f>
        <v>-</v>
      </c>
      <c r="CA28" s="54" t="str" cm="1">
        <f t="array" aca="1" ref="CA28" ca="1">IFERROR(HLOOKUP(INDIRECT("BH28"),クラス・種目リスト!$A$156:$L$207,21,FALSE),"-")</f>
        <v>-</v>
      </c>
      <c r="CB28" s="54" t="str" cm="1">
        <f t="array" aca="1" ref="CB28" ca="1">IFERROR(HLOOKUP(INDIRECT("BH28"),クラス・種目リスト!$A$156:$L$207,22,FALSE),"-")</f>
        <v>-</v>
      </c>
      <c r="CC28" s="54" t="str" cm="1">
        <f t="array" aca="1" ref="CC28" ca="1">IFERROR(HLOOKUP(INDIRECT("BH28"),クラス・種目リスト!$A$156:$L$207,23,FALSE),"-")</f>
        <v>-</v>
      </c>
      <c r="CD28" s="54" t="str" cm="1">
        <f t="array" aca="1" ref="CD28" ca="1">IFERROR(HLOOKUP(INDIRECT("BH28"),クラス・種目リスト!$A$156:$L$207,24,FALSE),"-")</f>
        <v>-</v>
      </c>
      <c r="CE28" s="54" t="str" cm="1">
        <f t="array" aca="1" ref="CE28" ca="1">IFERROR(HLOOKUP(INDIRECT("BH28"),クラス・種目リスト!$A$156:$L$207,25,FALSE),"-")</f>
        <v>-</v>
      </c>
      <c r="CF28" s="54" t="str" cm="1">
        <f t="array" aca="1" ref="CF28" ca="1">IFERROR(HLOOKUP(INDIRECT("BH28"),クラス・種目リスト!$A$156:$L$207,26,FALSE),"-")</f>
        <v>-</v>
      </c>
      <c r="CG28" s="54" t="str" cm="1">
        <f t="array" aca="1" ref="CG28" ca="1">IFERROR(HLOOKUP(INDIRECT("BH28"),クラス・種目リスト!$A$156:$L$207,27,FALSE),"-")</f>
        <v>-</v>
      </c>
      <c r="CH28" s="54" cm="1">
        <f t="array" aca="1" ref="CH28" ca="1">COUNTIF(BI28:CG28,INDIRECT("N28"))</f>
        <v>0</v>
      </c>
      <c r="CI28" s="54" cm="1">
        <f t="array" aca="1" ref="CI28" ca="1">COUNTIF(BI28:CG28,INDIRECT("X28"))</f>
        <v>0</v>
      </c>
      <c r="CJ28" s="54"/>
      <c r="CK28" s="54"/>
      <c r="CL28" s="54"/>
      <c r="CM28" s="54"/>
      <c r="CN28" s="54"/>
      <c r="CO28" s="54"/>
      <c r="CP28" s="54"/>
      <c r="CQ28" s="54"/>
      <c r="CR28" s="54"/>
      <c r="CS28" s="54"/>
      <c r="CT28" s="54"/>
      <c r="CU28" s="54"/>
      <c r="CV28" s="54"/>
      <c r="CW28" s="54"/>
      <c r="CX28" s="54"/>
      <c r="CY28" s="54"/>
      <c r="CZ28" s="54"/>
      <c r="DA28" s="54"/>
      <c r="DB28" s="54"/>
      <c r="DC28" s="54"/>
      <c r="DD28" s="54"/>
      <c r="DE28" s="54"/>
      <c r="DF28" s="54"/>
      <c r="DG28" s="54"/>
      <c r="DH28" s="54"/>
      <c r="DI28" s="54"/>
      <c r="DJ28" s="54"/>
      <c r="DK28" s="54"/>
      <c r="DL28" s="54"/>
      <c r="DM28" s="54"/>
      <c r="DN28" s="54"/>
      <c r="DO28" s="150"/>
      <c r="DP28" s="150"/>
      <c r="DQ28" s="150"/>
      <c r="DR28" s="150"/>
      <c r="DS28" s="150"/>
      <c r="DT28" s="150"/>
      <c r="DU28" s="150"/>
      <c r="DV28" s="55" t="str" cm="1">
        <f t="array" aca="1" ref="DV28" ca="1">INDIRECT("J28")</f>
        <v/>
      </c>
      <c r="DW28" s="150" cm="1">
        <f t="array" aca="1" ref="DW28" ca="1">IF(INDIRECT("N28")="-",0,COUNTA(INDIRECT("N28")))+IF(INDIRECT("X28")="-",0,COUNTA(INDIRECT("X28")))+IF(INDIRECT("AK28")="-",0,COUNTA(INDIRECT("AK28")))+IF(INDIRECT("AT28")="-",0,COUNTA(INDIRECT("AT28")))</f>
        <v>0</v>
      </c>
      <c r="DX28" s="150"/>
      <c r="DY28" s="55" cm="1">
        <f t="array" aca="1" ref="DY28" ca="1">INDIRECT("C28")</f>
        <v>0</v>
      </c>
      <c r="DZ28" s="50"/>
      <c r="EA28" s="50" t="str" cm="1">
        <f t="array" aca="1" ref="EA28" ca="1">IFERROR(FIND("《",INDIRECT("N28")),"")</f>
        <v/>
      </c>
      <c r="EB28" s="50" t="str" cm="1">
        <f t="array" aca="1" ref="EB28" ca="1">IFERROR(FIND("《",INDIRECT("X28")),"")</f>
        <v/>
      </c>
      <c r="EC28" s="50"/>
      <c r="ED28" s="50"/>
    </row>
    <row r="29" spans="1:134" ht="19.5" customHeight="1" x14ac:dyDescent="0.15">
      <c r="A29" s="266"/>
      <c r="B29" s="48"/>
      <c r="C29" s="80"/>
      <c r="D29" s="36"/>
      <c r="E29" s="40"/>
      <c r="F29" s="41"/>
      <c r="G29" s="20"/>
      <c r="H29" s="4"/>
      <c r="I29" s="22"/>
      <c r="J29" s="217" t="str">
        <f ca="1">IF(DY29=0,"",IF(申込書!$B$6="","",申込書!$B$6))</f>
        <v/>
      </c>
      <c r="K29" s="218" t="str">
        <f ca="1">IF(DY29=0,"",IF(申込書!$B$4="","",申込書!$B$4))</f>
        <v/>
      </c>
      <c r="L29" s="217" t="str">
        <f ca="1">IF(DY29=0,"",IF(申込書!$E$4="","",ASC(申込書!$E$4)))</f>
        <v/>
      </c>
      <c r="M29" s="26"/>
      <c r="N29" s="23"/>
      <c r="O29" s="15"/>
      <c r="P29" s="16"/>
      <c r="Q29" s="15"/>
      <c r="R29" s="17"/>
      <c r="S29" s="15"/>
      <c r="T29" s="17"/>
      <c r="U29" s="385"/>
      <c r="V29" s="208"/>
      <c r="W29" s="6"/>
      <c r="X29" s="75"/>
      <c r="Y29" s="15"/>
      <c r="Z29" s="16"/>
      <c r="AA29" s="18"/>
      <c r="AB29" s="17"/>
      <c r="AC29" s="19"/>
      <c r="AD29" s="17"/>
      <c r="AE29" s="385"/>
      <c r="AF29" s="386"/>
      <c r="AG29" s="24"/>
      <c r="AH29" s="24"/>
      <c r="AI29" s="4" t="str">
        <f t="shared" si="0"/>
        <v>-</v>
      </c>
      <c r="AJ29" s="5"/>
      <c r="AK29" s="10"/>
      <c r="AL29" s="9"/>
      <c r="AM29" s="9"/>
      <c r="AN29" s="9"/>
      <c r="AO29" s="9"/>
      <c r="AP29" s="9"/>
      <c r="AQ29" s="9"/>
      <c r="AR29" s="384"/>
      <c r="AS29" s="10"/>
      <c r="AT29" s="10"/>
      <c r="AU29" s="9"/>
      <c r="AV29" s="9"/>
      <c r="AW29" s="9"/>
      <c r="AX29" s="9"/>
      <c r="AY29" s="9"/>
      <c r="AZ29" s="9"/>
      <c r="BA29" s="384"/>
      <c r="BB29" s="10"/>
      <c r="BC29" s="6"/>
      <c r="BD29" s="4"/>
      <c r="BE29" s="376"/>
      <c r="BF29" s="377" t="str">
        <f ca="1">IF(DY29=0,"",IF(申込書!$E$6="","",申込書!$E$6))</f>
        <v/>
      </c>
      <c r="BG29" s="66" t="str">
        <f t="shared" ca="1" si="1"/>
        <v/>
      </c>
      <c r="BH29" s="61" t="str" cm="1">
        <f t="array" aca="1" ref="BH29" ca="1">IF(クラス・種目リスト!$A$57=1,INDIRECT("$J29")&amp;INDIRECT("$H29")&amp;RIGHT(INDIRECT("$I29"),1),INDIRECT("$J29")&amp;INDIRECT("$H29"))</f>
        <v/>
      </c>
      <c r="BI29" s="54" t="str" cm="1">
        <f t="array" aca="1" ref="BI29" ca="1">IFERROR(HLOOKUP(INDIRECT("BH29"),クラス・種目リスト!$A$156:$L$207,3,FALSE),"-")</f>
        <v>-</v>
      </c>
      <c r="BJ29" s="54" t="str" cm="1">
        <f t="array" aca="1" ref="BJ29" ca="1">IFERROR(HLOOKUP(INDIRECT("BH29"),クラス・種目リスト!$A$156:$L$207,4,FALSE),"-")</f>
        <v>-</v>
      </c>
      <c r="BK29" s="54" t="str" cm="1">
        <f t="array" aca="1" ref="BK29" ca="1">IFERROR(HLOOKUP(INDIRECT("BH29"),クラス・種目リスト!$A$156:$L$207,5,FALSE),"-")</f>
        <v>-</v>
      </c>
      <c r="BL29" s="54" t="str" cm="1">
        <f t="array" aca="1" ref="BL29" ca="1">IFERROR(HLOOKUP(INDIRECT("BH29"),クラス・種目リスト!$A$156:$L$207,6,FALSE),"-")</f>
        <v>-</v>
      </c>
      <c r="BM29" s="54" t="str" cm="1">
        <f t="array" aca="1" ref="BM29" ca="1">IFERROR(HLOOKUP(INDIRECT("BH29"),クラス・種目リスト!$A$156:$L$207,7,FALSE),"-")</f>
        <v>-</v>
      </c>
      <c r="BN29" s="54" t="str" cm="1">
        <f t="array" aca="1" ref="BN29" ca="1">IFERROR(HLOOKUP(INDIRECT("BH29"),クラス・種目リスト!$A$156:$L$207,8,FALSE),"-")</f>
        <v>-</v>
      </c>
      <c r="BO29" s="54" t="str" cm="1">
        <f t="array" aca="1" ref="BO29" ca="1">IFERROR(HLOOKUP(INDIRECT("BH29"),クラス・種目リスト!$A$156:$L$207,9,FALSE),"-")</f>
        <v>-</v>
      </c>
      <c r="BP29" s="54" t="str" cm="1">
        <f t="array" aca="1" ref="BP29" ca="1">IFERROR(HLOOKUP(INDIRECT("BH29"),クラス・種目リスト!$A$156:$L$207,10,FALSE),"-")</f>
        <v>-</v>
      </c>
      <c r="BQ29" s="54" t="str" cm="1">
        <f t="array" aca="1" ref="BQ29" ca="1">IFERROR(HLOOKUP(INDIRECT("BH29"),クラス・種目リスト!$A$156:$L$207,11,FALSE),"-")</f>
        <v>-</v>
      </c>
      <c r="BR29" s="54" t="str" cm="1">
        <f t="array" aca="1" ref="BR29" ca="1">IFERROR(HLOOKUP(INDIRECT("BH29"),クラス・種目リスト!$A$156:$L$207,12,FALSE),"-")</f>
        <v>-</v>
      </c>
      <c r="BS29" s="54" t="str" cm="1">
        <f t="array" aca="1" ref="BS29" ca="1">IFERROR(HLOOKUP(INDIRECT("BH29"),クラス・種目リスト!$A$156:$L$207,13,FALSE),"-")</f>
        <v>-</v>
      </c>
      <c r="BT29" s="54" t="str" cm="1">
        <f t="array" aca="1" ref="BT29" ca="1">IFERROR(HLOOKUP(INDIRECT("BH29"),クラス・種目リスト!$A$156:$L$207,14,FALSE),"-")</f>
        <v>-</v>
      </c>
      <c r="BU29" s="54" t="str" cm="1">
        <f t="array" aca="1" ref="BU29" ca="1">IFERROR(HLOOKUP(INDIRECT("BH29"),クラス・種目リスト!$A$156:$L$207,15,FALSE),"-")</f>
        <v>-</v>
      </c>
      <c r="BV29" s="54" t="str" cm="1">
        <f t="array" aca="1" ref="BV29" ca="1">IFERROR(HLOOKUP(INDIRECT("BH29"),クラス・種目リスト!$A$156:$L$207,16,FALSE),"-")</f>
        <v>-</v>
      </c>
      <c r="BW29" s="54" t="str" cm="1">
        <f t="array" aca="1" ref="BW29" ca="1">IFERROR(HLOOKUP(INDIRECT("BH29"),クラス・種目リスト!$A$156:$L$207,17,FALSE),"-")</f>
        <v>-</v>
      </c>
      <c r="BX29" s="54" t="str" cm="1">
        <f t="array" aca="1" ref="BX29" ca="1">IFERROR(HLOOKUP(INDIRECT("BH29"),クラス・種目リスト!$A$156:$L$207,18,FALSE),"-")</f>
        <v>-</v>
      </c>
      <c r="BY29" s="54" t="str" cm="1">
        <f t="array" aca="1" ref="BY29" ca="1">IFERROR(HLOOKUP(INDIRECT("BH29"),クラス・種目リスト!$A$156:$L$207,19,FALSE),"-")</f>
        <v>-</v>
      </c>
      <c r="BZ29" s="54" t="str" cm="1">
        <f t="array" aca="1" ref="BZ29" ca="1">IFERROR(HLOOKUP(INDIRECT("BH29"),クラス・種目リスト!$A$156:$L$207,20,FALSE),"-")</f>
        <v>-</v>
      </c>
      <c r="CA29" s="54" t="str" cm="1">
        <f t="array" aca="1" ref="CA29" ca="1">IFERROR(HLOOKUP(INDIRECT("BH29"),クラス・種目リスト!$A$156:$L$207,21,FALSE),"-")</f>
        <v>-</v>
      </c>
      <c r="CB29" s="54" t="str" cm="1">
        <f t="array" aca="1" ref="CB29" ca="1">IFERROR(HLOOKUP(INDIRECT("BH29"),クラス・種目リスト!$A$156:$L$207,22,FALSE),"-")</f>
        <v>-</v>
      </c>
      <c r="CC29" s="54" t="str" cm="1">
        <f t="array" aca="1" ref="CC29" ca="1">IFERROR(HLOOKUP(INDIRECT("BH29"),クラス・種目リスト!$A$156:$L$207,23,FALSE),"-")</f>
        <v>-</v>
      </c>
      <c r="CD29" s="54" t="str" cm="1">
        <f t="array" aca="1" ref="CD29" ca="1">IFERROR(HLOOKUP(INDIRECT("BH29"),クラス・種目リスト!$A$156:$L$207,24,FALSE),"-")</f>
        <v>-</v>
      </c>
      <c r="CE29" s="54" t="str" cm="1">
        <f t="array" aca="1" ref="CE29" ca="1">IFERROR(HLOOKUP(INDIRECT("BH29"),クラス・種目リスト!$A$156:$L$207,25,FALSE),"-")</f>
        <v>-</v>
      </c>
      <c r="CF29" s="54" t="str" cm="1">
        <f t="array" aca="1" ref="CF29" ca="1">IFERROR(HLOOKUP(INDIRECT("BH29"),クラス・種目リスト!$A$156:$L$207,26,FALSE),"-")</f>
        <v>-</v>
      </c>
      <c r="CG29" s="54" t="str" cm="1">
        <f t="array" aca="1" ref="CG29" ca="1">IFERROR(HLOOKUP(INDIRECT("BH29"),クラス・種目リスト!$A$156:$L$207,27,FALSE),"-")</f>
        <v>-</v>
      </c>
      <c r="CH29" s="54" cm="1">
        <f t="array" aca="1" ref="CH29" ca="1">COUNTIF(BI29:CG29,INDIRECT("N29"))</f>
        <v>0</v>
      </c>
      <c r="CI29" s="54" cm="1">
        <f t="array" aca="1" ref="CI29" ca="1">COUNTIF(BI29:CG29,INDIRECT("X29"))</f>
        <v>0</v>
      </c>
      <c r="CJ29" s="54"/>
      <c r="CK29" s="54"/>
      <c r="CL29" s="54"/>
      <c r="CM29" s="54"/>
      <c r="CN29" s="54"/>
      <c r="CO29" s="54"/>
      <c r="CP29" s="54"/>
      <c r="CQ29" s="54"/>
      <c r="CR29" s="54"/>
      <c r="CS29" s="54"/>
      <c r="CT29" s="54"/>
      <c r="CU29" s="54"/>
      <c r="CV29" s="54"/>
      <c r="CW29" s="54"/>
      <c r="CX29" s="54"/>
      <c r="CY29" s="54"/>
      <c r="CZ29" s="54"/>
      <c r="DA29" s="54"/>
      <c r="DB29" s="54"/>
      <c r="DC29" s="54"/>
      <c r="DD29" s="54"/>
      <c r="DE29" s="54"/>
      <c r="DF29" s="54"/>
      <c r="DG29" s="54"/>
      <c r="DH29" s="54"/>
      <c r="DI29" s="54"/>
      <c r="DJ29" s="54"/>
      <c r="DK29" s="54"/>
      <c r="DL29" s="54"/>
      <c r="DM29" s="54"/>
      <c r="DN29" s="54"/>
      <c r="DO29" s="150"/>
      <c r="DP29" s="150"/>
      <c r="DQ29" s="150"/>
      <c r="DR29" s="150"/>
      <c r="DS29" s="150"/>
      <c r="DT29" s="150"/>
      <c r="DU29" s="150"/>
      <c r="DV29" s="55" t="str" cm="1">
        <f t="array" aca="1" ref="DV29" ca="1">INDIRECT("J29")</f>
        <v/>
      </c>
      <c r="DW29" s="150" cm="1">
        <f t="array" aca="1" ref="DW29" ca="1">IF(INDIRECT("N29")="-",0,COUNTA(INDIRECT("N29")))+IF(INDIRECT("X29")="-",0,COUNTA(INDIRECT("X29")))+IF(INDIRECT("AK29")="-",0,COUNTA(INDIRECT("AK29")))+IF(INDIRECT("AT29")="-",0,COUNTA(INDIRECT("AT29")))</f>
        <v>0</v>
      </c>
      <c r="DX29" s="150"/>
      <c r="DY29" s="55" cm="1">
        <f t="array" aca="1" ref="DY29" ca="1">INDIRECT("C29")</f>
        <v>0</v>
      </c>
      <c r="DZ29" s="50"/>
      <c r="EA29" s="50" t="str" cm="1">
        <f t="array" aca="1" ref="EA29" ca="1">IFERROR(FIND("《",INDIRECT("N29")),"")</f>
        <v/>
      </c>
      <c r="EB29" s="50" t="str" cm="1">
        <f t="array" aca="1" ref="EB29" ca="1">IFERROR(FIND("《",INDIRECT("X29")),"")</f>
        <v/>
      </c>
      <c r="EC29" s="50"/>
      <c r="ED29" s="50"/>
    </row>
    <row r="30" spans="1:134" ht="19.5" customHeight="1" x14ac:dyDescent="0.15">
      <c r="A30" s="266"/>
      <c r="B30" s="48"/>
      <c r="C30" s="81"/>
      <c r="D30" s="39"/>
      <c r="E30" s="40"/>
      <c r="F30" s="41"/>
      <c r="G30" s="20"/>
      <c r="H30" s="4"/>
      <c r="I30" s="22"/>
      <c r="J30" s="217" t="str">
        <f ca="1">IF(DY30=0,"",IF(申込書!$B$6="","",申込書!$B$6))</f>
        <v/>
      </c>
      <c r="K30" s="218" t="str">
        <f ca="1">IF(DY30=0,"",IF(申込書!$B$4="","",申込書!$B$4))</f>
        <v/>
      </c>
      <c r="L30" s="217" t="str">
        <f ca="1">IF(DY30=0,"",IF(申込書!$E$4="","",ASC(申込書!$E$4)))</f>
        <v/>
      </c>
      <c r="M30" s="26"/>
      <c r="N30" s="23"/>
      <c r="O30" s="15"/>
      <c r="P30" s="16"/>
      <c r="Q30" s="15"/>
      <c r="R30" s="17"/>
      <c r="S30" s="15"/>
      <c r="T30" s="17"/>
      <c r="U30" s="385"/>
      <c r="V30" s="208"/>
      <c r="W30" s="6"/>
      <c r="X30" s="75"/>
      <c r="Y30" s="15"/>
      <c r="Z30" s="16"/>
      <c r="AA30" s="18"/>
      <c r="AB30" s="17"/>
      <c r="AC30" s="19"/>
      <c r="AD30" s="17"/>
      <c r="AE30" s="385"/>
      <c r="AF30" s="386"/>
      <c r="AG30" s="24"/>
      <c r="AH30" s="24"/>
      <c r="AI30" s="4" t="str">
        <f t="shared" si="0"/>
        <v>-</v>
      </c>
      <c r="AJ30" s="5"/>
      <c r="AK30" s="10"/>
      <c r="AL30" s="9"/>
      <c r="AM30" s="9"/>
      <c r="AN30" s="9"/>
      <c r="AO30" s="9"/>
      <c r="AP30" s="9"/>
      <c r="AQ30" s="9"/>
      <c r="AR30" s="384"/>
      <c r="AS30" s="10"/>
      <c r="AT30" s="10"/>
      <c r="AU30" s="9"/>
      <c r="AV30" s="9"/>
      <c r="AW30" s="9"/>
      <c r="AX30" s="9"/>
      <c r="AY30" s="9"/>
      <c r="AZ30" s="9"/>
      <c r="BA30" s="384"/>
      <c r="BB30" s="10"/>
      <c r="BC30" s="6"/>
      <c r="BD30" s="4"/>
      <c r="BE30" s="376"/>
      <c r="BF30" s="377" t="str">
        <f ca="1">IF(DY30=0,"",IF(申込書!$E$6="","",申込書!$E$6))</f>
        <v/>
      </c>
      <c r="BG30" s="66" t="str">
        <f t="shared" ca="1" si="1"/>
        <v/>
      </c>
      <c r="BH30" s="61" t="str" cm="1">
        <f t="array" aca="1" ref="BH30" ca="1">IF(クラス・種目リスト!$A$57=1,INDIRECT("$J30")&amp;INDIRECT("$H30")&amp;RIGHT(INDIRECT("$I30"),1),INDIRECT("$J30")&amp;INDIRECT("$H30"))</f>
        <v/>
      </c>
      <c r="BI30" s="54" t="str" cm="1">
        <f t="array" aca="1" ref="BI30" ca="1">IFERROR(HLOOKUP(INDIRECT("BH30"),クラス・種目リスト!$A$156:$L$207,3,FALSE),"-")</f>
        <v>-</v>
      </c>
      <c r="BJ30" s="54" t="str" cm="1">
        <f t="array" aca="1" ref="BJ30" ca="1">IFERROR(HLOOKUP(INDIRECT("BH30"),クラス・種目リスト!$A$156:$L$207,4,FALSE),"-")</f>
        <v>-</v>
      </c>
      <c r="BK30" s="54" t="str" cm="1">
        <f t="array" aca="1" ref="BK30" ca="1">IFERROR(HLOOKUP(INDIRECT("BH30"),クラス・種目リスト!$A$156:$L$207,5,FALSE),"-")</f>
        <v>-</v>
      </c>
      <c r="BL30" s="54" t="str" cm="1">
        <f t="array" aca="1" ref="BL30" ca="1">IFERROR(HLOOKUP(INDIRECT("BH30"),クラス・種目リスト!$A$156:$L$207,6,FALSE),"-")</f>
        <v>-</v>
      </c>
      <c r="BM30" s="54" t="str" cm="1">
        <f t="array" aca="1" ref="BM30" ca="1">IFERROR(HLOOKUP(INDIRECT("BH30"),クラス・種目リスト!$A$156:$L$207,7,FALSE),"-")</f>
        <v>-</v>
      </c>
      <c r="BN30" s="54" t="str" cm="1">
        <f t="array" aca="1" ref="BN30" ca="1">IFERROR(HLOOKUP(INDIRECT("BH30"),クラス・種目リスト!$A$156:$L$207,8,FALSE),"-")</f>
        <v>-</v>
      </c>
      <c r="BO30" s="54" t="str" cm="1">
        <f t="array" aca="1" ref="BO30" ca="1">IFERROR(HLOOKUP(INDIRECT("BH30"),クラス・種目リスト!$A$156:$L$207,9,FALSE),"-")</f>
        <v>-</v>
      </c>
      <c r="BP30" s="54" t="str" cm="1">
        <f t="array" aca="1" ref="BP30" ca="1">IFERROR(HLOOKUP(INDIRECT("BH30"),クラス・種目リスト!$A$156:$L$207,10,FALSE),"-")</f>
        <v>-</v>
      </c>
      <c r="BQ30" s="54" t="str" cm="1">
        <f t="array" aca="1" ref="BQ30" ca="1">IFERROR(HLOOKUP(INDIRECT("BH30"),クラス・種目リスト!$A$156:$L$207,11,FALSE),"-")</f>
        <v>-</v>
      </c>
      <c r="BR30" s="54" t="str" cm="1">
        <f t="array" aca="1" ref="BR30" ca="1">IFERROR(HLOOKUP(INDIRECT("BH30"),クラス・種目リスト!$A$156:$L$207,12,FALSE),"-")</f>
        <v>-</v>
      </c>
      <c r="BS30" s="54" t="str" cm="1">
        <f t="array" aca="1" ref="BS30" ca="1">IFERROR(HLOOKUP(INDIRECT("BH30"),クラス・種目リスト!$A$156:$L$207,13,FALSE),"-")</f>
        <v>-</v>
      </c>
      <c r="BT30" s="54" t="str" cm="1">
        <f t="array" aca="1" ref="BT30" ca="1">IFERROR(HLOOKUP(INDIRECT("BH30"),クラス・種目リスト!$A$156:$L$207,14,FALSE),"-")</f>
        <v>-</v>
      </c>
      <c r="BU30" s="54" t="str" cm="1">
        <f t="array" aca="1" ref="BU30" ca="1">IFERROR(HLOOKUP(INDIRECT("BH30"),クラス・種目リスト!$A$156:$L$207,15,FALSE),"-")</f>
        <v>-</v>
      </c>
      <c r="BV30" s="54" t="str" cm="1">
        <f t="array" aca="1" ref="BV30" ca="1">IFERROR(HLOOKUP(INDIRECT("BH30"),クラス・種目リスト!$A$156:$L$207,16,FALSE),"-")</f>
        <v>-</v>
      </c>
      <c r="BW30" s="54" t="str" cm="1">
        <f t="array" aca="1" ref="BW30" ca="1">IFERROR(HLOOKUP(INDIRECT("BH30"),クラス・種目リスト!$A$156:$L$207,17,FALSE),"-")</f>
        <v>-</v>
      </c>
      <c r="BX30" s="54" t="str" cm="1">
        <f t="array" aca="1" ref="BX30" ca="1">IFERROR(HLOOKUP(INDIRECT("BH30"),クラス・種目リスト!$A$156:$L$207,18,FALSE),"-")</f>
        <v>-</v>
      </c>
      <c r="BY30" s="54" t="str" cm="1">
        <f t="array" aca="1" ref="BY30" ca="1">IFERROR(HLOOKUP(INDIRECT("BH30"),クラス・種目リスト!$A$156:$L$207,19,FALSE),"-")</f>
        <v>-</v>
      </c>
      <c r="BZ30" s="54" t="str" cm="1">
        <f t="array" aca="1" ref="BZ30" ca="1">IFERROR(HLOOKUP(INDIRECT("BH30"),クラス・種目リスト!$A$156:$L$207,20,FALSE),"-")</f>
        <v>-</v>
      </c>
      <c r="CA30" s="54" t="str" cm="1">
        <f t="array" aca="1" ref="CA30" ca="1">IFERROR(HLOOKUP(INDIRECT("BH30"),クラス・種目リスト!$A$156:$L$207,21,FALSE),"-")</f>
        <v>-</v>
      </c>
      <c r="CB30" s="54" t="str" cm="1">
        <f t="array" aca="1" ref="CB30" ca="1">IFERROR(HLOOKUP(INDIRECT("BH30"),クラス・種目リスト!$A$156:$L$207,22,FALSE),"-")</f>
        <v>-</v>
      </c>
      <c r="CC30" s="54" t="str" cm="1">
        <f t="array" aca="1" ref="CC30" ca="1">IFERROR(HLOOKUP(INDIRECT("BH30"),クラス・種目リスト!$A$156:$L$207,23,FALSE),"-")</f>
        <v>-</v>
      </c>
      <c r="CD30" s="54" t="str" cm="1">
        <f t="array" aca="1" ref="CD30" ca="1">IFERROR(HLOOKUP(INDIRECT("BH30"),クラス・種目リスト!$A$156:$L$207,24,FALSE),"-")</f>
        <v>-</v>
      </c>
      <c r="CE30" s="54" t="str" cm="1">
        <f t="array" aca="1" ref="CE30" ca="1">IFERROR(HLOOKUP(INDIRECT("BH30"),クラス・種目リスト!$A$156:$L$207,25,FALSE),"-")</f>
        <v>-</v>
      </c>
      <c r="CF30" s="54" t="str" cm="1">
        <f t="array" aca="1" ref="CF30" ca="1">IFERROR(HLOOKUP(INDIRECT("BH30"),クラス・種目リスト!$A$156:$L$207,26,FALSE),"-")</f>
        <v>-</v>
      </c>
      <c r="CG30" s="54" t="str" cm="1">
        <f t="array" aca="1" ref="CG30" ca="1">IFERROR(HLOOKUP(INDIRECT("BH30"),クラス・種目リスト!$A$156:$L$207,27,FALSE),"-")</f>
        <v>-</v>
      </c>
      <c r="CH30" s="54" cm="1">
        <f t="array" aca="1" ref="CH30" ca="1">COUNTIF(BI30:CG30,INDIRECT("N30"))</f>
        <v>0</v>
      </c>
      <c r="CI30" s="54" cm="1">
        <f t="array" aca="1" ref="CI30" ca="1">COUNTIF(BI30:CG30,INDIRECT("X30"))</f>
        <v>0</v>
      </c>
      <c r="CJ30" s="54"/>
      <c r="CK30" s="54"/>
      <c r="CL30" s="54"/>
      <c r="CM30" s="54"/>
      <c r="CN30" s="54"/>
      <c r="CO30" s="54"/>
      <c r="CP30" s="54"/>
      <c r="CQ30" s="54"/>
      <c r="CR30" s="54"/>
      <c r="CS30" s="54"/>
      <c r="CT30" s="54"/>
      <c r="CU30" s="54"/>
      <c r="CV30" s="54"/>
      <c r="CW30" s="54"/>
      <c r="CX30" s="54"/>
      <c r="CY30" s="54"/>
      <c r="CZ30" s="54"/>
      <c r="DA30" s="54"/>
      <c r="DB30" s="54"/>
      <c r="DC30" s="54"/>
      <c r="DD30" s="54"/>
      <c r="DE30" s="54"/>
      <c r="DF30" s="54"/>
      <c r="DG30" s="54"/>
      <c r="DH30" s="54"/>
      <c r="DI30" s="54"/>
      <c r="DJ30" s="54"/>
      <c r="DK30" s="54"/>
      <c r="DL30" s="54"/>
      <c r="DM30" s="54"/>
      <c r="DN30" s="54"/>
      <c r="DO30" s="150"/>
      <c r="DP30" s="150"/>
      <c r="DQ30" s="150"/>
      <c r="DR30" s="150"/>
      <c r="DS30" s="150"/>
      <c r="DT30" s="150"/>
      <c r="DU30" s="150"/>
      <c r="DV30" s="55" t="str" cm="1">
        <f t="array" aca="1" ref="DV30" ca="1">INDIRECT("J30")</f>
        <v/>
      </c>
      <c r="DW30" s="150" cm="1">
        <f t="array" aca="1" ref="DW30" ca="1">IF(INDIRECT("N30")="-",0,COUNTA(INDIRECT("N30")))+IF(INDIRECT("X30")="-",0,COUNTA(INDIRECT("X30")))+IF(INDIRECT("AK30")="-",0,COUNTA(INDIRECT("AK30")))+IF(INDIRECT("AT30")="-",0,COUNTA(INDIRECT("AT30")))</f>
        <v>0</v>
      </c>
      <c r="DX30" s="150"/>
      <c r="DY30" s="55" cm="1">
        <f t="array" aca="1" ref="DY30" ca="1">INDIRECT("C30")</f>
        <v>0</v>
      </c>
      <c r="DZ30" s="50"/>
      <c r="EA30" s="50" t="str" cm="1">
        <f t="array" aca="1" ref="EA30" ca="1">IFERROR(FIND("《",INDIRECT("N30")),"")</f>
        <v/>
      </c>
      <c r="EB30" s="50" t="str" cm="1">
        <f t="array" aca="1" ref="EB30" ca="1">IFERROR(FIND("《",INDIRECT("X30")),"")</f>
        <v/>
      </c>
      <c r="EC30" s="50"/>
      <c r="ED30" s="50"/>
    </row>
    <row r="31" spans="1:134" ht="19.5" customHeight="1" x14ac:dyDescent="0.15">
      <c r="A31" s="266"/>
      <c r="B31" s="48"/>
      <c r="C31" s="80"/>
      <c r="D31" s="36"/>
      <c r="E31" s="40"/>
      <c r="F31" s="41"/>
      <c r="G31" s="20"/>
      <c r="H31" s="4"/>
      <c r="I31" s="22"/>
      <c r="J31" s="217" t="str">
        <f ca="1">IF(DY31=0,"",IF(申込書!$B$6="","",申込書!$B$6))</f>
        <v/>
      </c>
      <c r="K31" s="218" t="str">
        <f ca="1">IF(DY31=0,"",IF(申込書!$B$4="","",申込書!$B$4))</f>
        <v/>
      </c>
      <c r="L31" s="217" t="str">
        <f ca="1">IF(DY31=0,"",IF(申込書!$E$4="","",ASC(申込書!$E$4)))</f>
        <v/>
      </c>
      <c r="M31" s="26"/>
      <c r="N31" s="23"/>
      <c r="O31" s="15"/>
      <c r="P31" s="16"/>
      <c r="Q31" s="15"/>
      <c r="R31" s="17"/>
      <c r="S31" s="15"/>
      <c r="T31" s="17"/>
      <c r="U31" s="385"/>
      <c r="V31" s="208"/>
      <c r="W31" s="6"/>
      <c r="X31" s="75"/>
      <c r="Y31" s="15"/>
      <c r="Z31" s="16"/>
      <c r="AA31" s="18"/>
      <c r="AB31" s="17"/>
      <c r="AC31" s="19"/>
      <c r="AD31" s="17"/>
      <c r="AE31" s="385"/>
      <c r="AF31" s="386"/>
      <c r="AG31" s="24"/>
      <c r="AH31" s="24"/>
      <c r="AI31" s="4" t="str">
        <f t="shared" si="0"/>
        <v>-</v>
      </c>
      <c r="AJ31" s="5"/>
      <c r="AK31" s="10"/>
      <c r="AL31" s="9"/>
      <c r="AM31" s="9"/>
      <c r="AN31" s="9"/>
      <c r="AO31" s="9"/>
      <c r="AP31" s="9"/>
      <c r="AQ31" s="9"/>
      <c r="AR31" s="384"/>
      <c r="AS31" s="10"/>
      <c r="AT31" s="10"/>
      <c r="AU31" s="9"/>
      <c r="AV31" s="9"/>
      <c r="AW31" s="9"/>
      <c r="AX31" s="9"/>
      <c r="AY31" s="9"/>
      <c r="AZ31" s="9"/>
      <c r="BA31" s="384"/>
      <c r="BB31" s="10"/>
      <c r="BC31" s="6"/>
      <c r="BD31" s="4"/>
      <c r="BE31" s="376"/>
      <c r="BF31" s="377" t="str">
        <f ca="1">IF(DY31=0,"",IF(申込書!$E$6="","",申込書!$E$6))</f>
        <v/>
      </c>
      <c r="BG31" s="66" t="str">
        <f t="shared" ca="1" si="1"/>
        <v/>
      </c>
      <c r="BH31" s="61" t="str" cm="1">
        <f t="array" aca="1" ref="BH31" ca="1">IF(クラス・種目リスト!$A$57=1,INDIRECT("$J31")&amp;INDIRECT("$H31")&amp;RIGHT(INDIRECT("$I31"),1),INDIRECT("$J31")&amp;INDIRECT("$H31"))</f>
        <v/>
      </c>
      <c r="BI31" s="54" t="str" cm="1">
        <f t="array" aca="1" ref="BI31" ca="1">IFERROR(HLOOKUP(INDIRECT("BH31"),クラス・種目リスト!$A$156:$L$207,3,FALSE),"-")</f>
        <v>-</v>
      </c>
      <c r="BJ31" s="54" t="str" cm="1">
        <f t="array" aca="1" ref="BJ31" ca="1">IFERROR(HLOOKUP(INDIRECT("BH31"),クラス・種目リスト!$A$156:$L$207,4,FALSE),"-")</f>
        <v>-</v>
      </c>
      <c r="BK31" s="54" t="str" cm="1">
        <f t="array" aca="1" ref="BK31" ca="1">IFERROR(HLOOKUP(INDIRECT("BH31"),クラス・種目リスト!$A$156:$L$207,5,FALSE),"-")</f>
        <v>-</v>
      </c>
      <c r="BL31" s="54" t="str" cm="1">
        <f t="array" aca="1" ref="BL31" ca="1">IFERROR(HLOOKUP(INDIRECT("BH31"),クラス・種目リスト!$A$156:$L$207,6,FALSE),"-")</f>
        <v>-</v>
      </c>
      <c r="BM31" s="54" t="str" cm="1">
        <f t="array" aca="1" ref="BM31" ca="1">IFERROR(HLOOKUP(INDIRECT("BH31"),クラス・種目リスト!$A$156:$L$207,7,FALSE),"-")</f>
        <v>-</v>
      </c>
      <c r="BN31" s="54" t="str" cm="1">
        <f t="array" aca="1" ref="BN31" ca="1">IFERROR(HLOOKUP(INDIRECT("BH31"),クラス・種目リスト!$A$156:$L$207,8,FALSE),"-")</f>
        <v>-</v>
      </c>
      <c r="BO31" s="54" t="str" cm="1">
        <f t="array" aca="1" ref="BO31" ca="1">IFERROR(HLOOKUP(INDIRECT("BH31"),クラス・種目リスト!$A$156:$L$207,9,FALSE),"-")</f>
        <v>-</v>
      </c>
      <c r="BP31" s="54" t="str" cm="1">
        <f t="array" aca="1" ref="BP31" ca="1">IFERROR(HLOOKUP(INDIRECT("BH31"),クラス・種目リスト!$A$156:$L$207,10,FALSE),"-")</f>
        <v>-</v>
      </c>
      <c r="BQ31" s="54" t="str" cm="1">
        <f t="array" aca="1" ref="BQ31" ca="1">IFERROR(HLOOKUP(INDIRECT("BH31"),クラス・種目リスト!$A$156:$L$207,11,FALSE),"-")</f>
        <v>-</v>
      </c>
      <c r="BR31" s="54" t="str" cm="1">
        <f t="array" aca="1" ref="BR31" ca="1">IFERROR(HLOOKUP(INDIRECT("BH31"),クラス・種目リスト!$A$156:$L$207,12,FALSE),"-")</f>
        <v>-</v>
      </c>
      <c r="BS31" s="54" t="str" cm="1">
        <f t="array" aca="1" ref="BS31" ca="1">IFERROR(HLOOKUP(INDIRECT("BH31"),クラス・種目リスト!$A$156:$L$207,13,FALSE),"-")</f>
        <v>-</v>
      </c>
      <c r="BT31" s="54" t="str" cm="1">
        <f t="array" aca="1" ref="BT31" ca="1">IFERROR(HLOOKUP(INDIRECT("BH31"),クラス・種目リスト!$A$156:$L$207,14,FALSE),"-")</f>
        <v>-</v>
      </c>
      <c r="BU31" s="54" t="str" cm="1">
        <f t="array" aca="1" ref="BU31" ca="1">IFERROR(HLOOKUP(INDIRECT("BH31"),クラス・種目リスト!$A$156:$L$207,15,FALSE),"-")</f>
        <v>-</v>
      </c>
      <c r="BV31" s="54" t="str" cm="1">
        <f t="array" aca="1" ref="BV31" ca="1">IFERROR(HLOOKUP(INDIRECT("BH31"),クラス・種目リスト!$A$156:$L$207,16,FALSE),"-")</f>
        <v>-</v>
      </c>
      <c r="BW31" s="54" t="str" cm="1">
        <f t="array" aca="1" ref="BW31" ca="1">IFERROR(HLOOKUP(INDIRECT("BH31"),クラス・種目リスト!$A$156:$L$207,17,FALSE),"-")</f>
        <v>-</v>
      </c>
      <c r="BX31" s="54" t="str" cm="1">
        <f t="array" aca="1" ref="BX31" ca="1">IFERROR(HLOOKUP(INDIRECT("BH31"),クラス・種目リスト!$A$156:$L$207,18,FALSE),"-")</f>
        <v>-</v>
      </c>
      <c r="BY31" s="54" t="str" cm="1">
        <f t="array" aca="1" ref="BY31" ca="1">IFERROR(HLOOKUP(INDIRECT("BH31"),クラス・種目リスト!$A$156:$L$207,19,FALSE),"-")</f>
        <v>-</v>
      </c>
      <c r="BZ31" s="54" t="str" cm="1">
        <f t="array" aca="1" ref="BZ31" ca="1">IFERROR(HLOOKUP(INDIRECT("BH31"),クラス・種目リスト!$A$156:$L$207,20,FALSE),"-")</f>
        <v>-</v>
      </c>
      <c r="CA31" s="54" t="str" cm="1">
        <f t="array" aca="1" ref="CA31" ca="1">IFERROR(HLOOKUP(INDIRECT("BH31"),クラス・種目リスト!$A$156:$L$207,21,FALSE),"-")</f>
        <v>-</v>
      </c>
      <c r="CB31" s="54" t="str" cm="1">
        <f t="array" aca="1" ref="CB31" ca="1">IFERROR(HLOOKUP(INDIRECT("BH31"),クラス・種目リスト!$A$156:$L$207,22,FALSE),"-")</f>
        <v>-</v>
      </c>
      <c r="CC31" s="54" t="str" cm="1">
        <f t="array" aca="1" ref="CC31" ca="1">IFERROR(HLOOKUP(INDIRECT("BH31"),クラス・種目リスト!$A$156:$L$207,23,FALSE),"-")</f>
        <v>-</v>
      </c>
      <c r="CD31" s="54" t="str" cm="1">
        <f t="array" aca="1" ref="CD31" ca="1">IFERROR(HLOOKUP(INDIRECT("BH31"),クラス・種目リスト!$A$156:$L$207,24,FALSE),"-")</f>
        <v>-</v>
      </c>
      <c r="CE31" s="54" t="str" cm="1">
        <f t="array" aca="1" ref="CE31" ca="1">IFERROR(HLOOKUP(INDIRECT("BH31"),クラス・種目リスト!$A$156:$L$207,25,FALSE),"-")</f>
        <v>-</v>
      </c>
      <c r="CF31" s="54" t="str" cm="1">
        <f t="array" aca="1" ref="CF31" ca="1">IFERROR(HLOOKUP(INDIRECT("BH31"),クラス・種目リスト!$A$156:$L$207,26,FALSE),"-")</f>
        <v>-</v>
      </c>
      <c r="CG31" s="54" t="str" cm="1">
        <f t="array" aca="1" ref="CG31" ca="1">IFERROR(HLOOKUP(INDIRECT("BH31"),クラス・種目リスト!$A$156:$L$207,27,FALSE),"-")</f>
        <v>-</v>
      </c>
      <c r="CH31" s="54" cm="1">
        <f t="array" aca="1" ref="CH31" ca="1">COUNTIF(BI31:CG31,INDIRECT("N31"))</f>
        <v>0</v>
      </c>
      <c r="CI31" s="54" cm="1">
        <f t="array" aca="1" ref="CI31" ca="1">COUNTIF(BI31:CG31,INDIRECT("X31"))</f>
        <v>0</v>
      </c>
      <c r="CJ31" s="54"/>
      <c r="CK31" s="54"/>
      <c r="CL31" s="54"/>
      <c r="CM31" s="54"/>
      <c r="CN31" s="54"/>
      <c r="CO31" s="54"/>
      <c r="CP31" s="54"/>
      <c r="CQ31" s="54"/>
      <c r="CR31" s="54"/>
      <c r="CS31" s="54"/>
      <c r="CT31" s="54"/>
      <c r="CU31" s="54"/>
      <c r="CV31" s="54"/>
      <c r="CW31" s="54"/>
      <c r="CX31" s="54"/>
      <c r="CY31" s="54"/>
      <c r="CZ31" s="54"/>
      <c r="DA31" s="54"/>
      <c r="DB31" s="54"/>
      <c r="DC31" s="54"/>
      <c r="DD31" s="54"/>
      <c r="DE31" s="54"/>
      <c r="DF31" s="54"/>
      <c r="DG31" s="54"/>
      <c r="DH31" s="54"/>
      <c r="DI31" s="54"/>
      <c r="DJ31" s="54"/>
      <c r="DK31" s="54"/>
      <c r="DL31" s="54"/>
      <c r="DM31" s="54"/>
      <c r="DN31" s="54"/>
      <c r="DO31" s="150"/>
      <c r="DP31" s="150"/>
      <c r="DQ31" s="150"/>
      <c r="DR31" s="150"/>
      <c r="DS31" s="150"/>
      <c r="DT31" s="150"/>
      <c r="DU31" s="150"/>
      <c r="DV31" s="55" t="str" cm="1">
        <f t="array" aca="1" ref="DV31" ca="1">INDIRECT("J31")</f>
        <v/>
      </c>
      <c r="DW31" s="150" cm="1">
        <f t="array" aca="1" ref="DW31" ca="1">IF(INDIRECT("N31")="-",0,COUNTA(INDIRECT("N31")))+IF(INDIRECT("X31")="-",0,COUNTA(INDIRECT("X31")))+IF(INDIRECT("AK31")="-",0,COUNTA(INDIRECT("AK31")))+IF(INDIRECT("AT31")="-",0,COUNTA(INDIRECT("AT31")))</f>
        <v>0</v>
      </c>
      <c r="DX31" s="150"/>
      <c r="DY31" s="55" cm="1">
        <f t="array" aca="1" ref="DY31" ca="1">INDIRECT("C31")</f>
        <v>0</v>
      </c>
      <c r="DZ31" s="50"/>
      <c r="EA31" s="50" t="str" cm="1">
        <f t="array" aca="1" ref="EA31" ca="1">IFERROR(FIND("《",INDIRECT("N31")),"")</f>
        <v/>
      </c>
      <c r="EB31" s="50" t="str" cm="1">
        <f t="array" aca="1" ref="EB31" ca="1">IFERROR(FIND("《",INDIRECT("X31")),"")</f>
        <v/>
      </c>
      <c r="EC31" s="50"/>
      <c r="ED31" s="50"/>
    </row>
    <row r="32" spans="1:134" ht="19.5" customHeight="1" x14ac:dyDescent="0.15">
      <c r="A32" s="266"/>
      <c r="B32" s="48"/>
      <c r="C32" s="81"/>
      <c r="D32" s="39"/>
      <c r="E32" s="40"/>
      <c r="F32" s="41"/>
      <c r="G32" s="20"/>
      <c r="H32" s="4"/>
      <c r="I32" s="22"/>
      <c r="J32" s="217" t="str">
        <f ca="1">IF(DY32=0,"",IF(申込書!$B$6="","",申込書!$B$6))</f>
        <v/>
      </c>
      <c r="K32" s="218" t="str">
        <f ca="1">IF(DY32=0,"",IF(申込書!$B$4="","",申込書!$B$4))</f>
        <v/>
      </c>
      <c r="L32" s="217" t="str">
        <f ca="1">IF(DY32=0,"",IF(申込書!$E$4="","",ASC(申込書!$E$4)))</f>
        <v/>
      </c>
      <c r="M32" s="26"/>
      <c r="N32" s="23"/>
      <c r="O32" s="15"/>
      <c r="P32" s="16"/>
      <c r="Q32" s="15"/>
      <c r="R32" s="17"/>
      <c r="S32" s="15"/>
      <c r="T32" s="17"/>
      <c r="U32" s="385"/>
      <c r="V32" s="208"/>
      <c r="W32" s="6"/>
      <c r="X32" s="75"/>
      <c r="Y32" s="15"/>
      <c r="Z32" s="16"/>
      <c r="AA32" s="18"/>
      <c r="AB32" s="17"/>
      <c r="AC32" s="19"/>
      <c r="AD32" s="17"/>
      <c r="AE32" s="385"/>
      <c r="AF32" s="386"/>
      <c r="AG32" s="24"/>
      <c r="AH32" s="24"/>
      <c r="AI32" s="4" t="str">
        <f t="shared" si="0"/>
        <v>-</v>
      </c>
      <c r="AJ32" s="5"/>
      <c r="AK32" s="10"/>
      <c r="AL32" s="9"/>
      <c r="AM32" s="9"/>
      <c r="AN32" s="9"/>
      <c r="AO32" s="9"/>
      <c r="AP32" s="9"/>
      <c r="AQ32" s="9"/>
      <c r="AR32" s="384"/>
      <c r="AS32" s="10"/>
      <c r="AT32" s="10"/>
      <c r="AU32" s="9"/>
      <c r="AV32" s="9"/>
      <c r="AW32" s="9"/>
      <c r="AX32" s="9"/>
      <c r="AY32" s="9"/>
      <c r="AZ32" s="9"/>
      <c r="BA32" s="384"/>
      <c r="BB32" s="10"/>
      <c r="BC32" s="6"/>
      <c r="BD32" s="4"/>
      <c r="BE32" s="376"/>
      <c r="BF32" s="377" t="str">
        <f ca="1">IF(DY32=0,"",IF(申込書!$E$6="","",申込書!$E$6))</f>
        <v/>
      </c>
      <c r="BG32" s="66" t="str">
        <f t="shared" ca="1" si="1"/>
        <v/>
      </c>
      <c r="BH32" s="61" t="str" cm="1">
        <f t="array" aca="1" ref="BH32" ca="1">IF(クラス・種目リスト!$A$57=1,INDIRECT("$J32")&amp;INDIRECT("$H32")&amp;RIGHT(INDIRECT("$I32"),1),INDIRECT("$J32")&amp;INDIRECT("$H32"))</f>
        <v/>
      </c>
      <c r="BI32" s="54" t="str" cm="1">
        <f t="array" aca="1" ref="BI32" ca="1">IFERROR(HLOOKUP(INDIRECT("BH32"),クラス・種目リスト!$A$156:$L$207,3,FALSE),"-")</f>
        <v>-</v>
      </c>
      <c r="BJ32" s="54" t="str" cm="1">
        <f t="array" aca="1" ref="BJ32" ca="1">IFERROR(HLOOKUP(INDIRECT("BH32"),クラス・種目リスト!$A$156:$L$207,4,FALSE),"-")</f>
        <v>-</v>
      </c>
      <c r="BK32" s="54" t="str" cm="1">
        <f t="array" aca="1" ref="BK32" ca="1">IFERROR(HLOOKUP(INDIRECT("BH32"),クラス・種目リスト!$A$156:$L$207,5,FALSE),"-")</f>
        <v>-</v>
      </c>
      <c r="BL32" s="54" t="str" cm="1">
        <f t="array" aca="1" ref="BL32" ca="1">IFERROR(HLOOKUP(INDIRECT("BH32"),クラス・種目リスト!$A$156:$L$207,6,FALSE),"-")</f>
        <v>-</v>
      </c>
      <c r="BM32" s="54" t="str" cm="1">
        <f t="array" aca="1" ref="BM32" ca="1">IFERROR(HLOOKUP(INDIRECT("BH32"),クラス・種目リスト!$A$156:$L$207,7,FALSE),"-")</f>
        <v>-</v>
      </c>
      <c r="BN32" s="54" t="str" cm="1">
        <f t="array" aca="1" ref="BN32" ca="1">IFERROR(HLOOKUP(INDIRECT("BH32"),クラス・種目リスト!$A$156:$L$207,8,FALSE),"-")</f>
        <v>-</v>
      </c>
      <c r="BO32" s="54" t="str" cm="1">
        <f t="array" aca="1" ref="BO32" ca="1">IFERROR(HLOOKUP(INDIRECT("BH32"),クラス・種目リスト!$A$156:$L$207,9,FALSE),"-")</f>
        <v>-</v>
      </c>
      <c r="BP32" s="54" t="str" cm="1">
        <f t="array" aca="1" ref="BP32" ca="1">IFERROR(HLOOKUP(INDIRECT("BH32"),クラス・種目リスト!$A$156:$L$207,10,FALSE),"-")</f>
        <v>-</v>
      </c>
      <c r="BQ32" s="54" t="str" cm="1">
        <f t="array" aca="1" ref="BQ32" ca="1">IFERROR(HLOOKUP(INDIRECT("BH32"),クラス・種目リスト!$A$156:$L$207,11,FALSE),"-")</f>
        <v>-</v>
      </c>
      <c r="BR32" s="54" t="str" cm="1">
        <f t="array" aca="1" ref="BR32" ca="1">IFERROR(HLOOKUP(INDIRECT("BH32"),クラス・種目リスト!$A$156:$L$207,12,FALSE),"-")</f>
        <v>-</v>
      </c>
      <c r="BS32" s="54" t="str" cm="1">
        <f t="array" aca="1" ref="BS32" ca="1">IFERROR(HLOOKUP(INDIRECT("BH32"),クラス・種目リスト!$A$156:$L$207,13,FALSE),"-")</f>
        <v>-</v>
      </c>
      <c r="BT32" s="54" t="str" cm="1">
        <f t="array" aca="1" ref="BT32" ca="1">IFERROR(HLOOKUP(INDIRECT("BH32"),クラス・種目リスト!$A$156:$L$207,14,FALSE),"-")</f>
        <v>-</v>
      </c>
      <c r="BU32" s="54" t="str" cm="1">
        <f t="array" aca="1" ref="BU32" ca="1">IFERROR(HLOOKUP(INDIRECT("BH32"),クラス・種目リスト!$A$156:$L$207,15,FALSE),"-")</f>
        <v>-</v>
      </c>
      <c r="BV32" s="54" t="str" cm="1">
        <f t="array" aca="1" ref="BV32" ca="1">IFERROR(HLOOKUP(INDIRECT("BH32"),クラス・種目リスト!$A$156:$L$207,16,FALSE),"-")</f>
        <v>-</v>
      </c>
      <c r="BW32" s="54" t="str" cm="1">
        <f t="array" aca="1" ref="BW32" ca="1">IFERROR(HLOOKUP(INDIRECT("BH32"),クラス・種目リスト!$A$156:$L$207,17,FALSE),"-")</f>
        <v>-</v>
      </c>
      <c r="BX32" s="54" t="str" cm="1">
        <f t="array" aca="1" ref="BX32" ca="1">IFERROR(HLOOKUP(INDIRECT("BH32"),クラス・種目リスト!$A$156:$L$207,18,FALSE),"-")</f>
        <v>-</v>
      </c>
      <c r="BY32" s="54" t="str" cm="1">
        <f t="array" aca="1" ref="BY32" ca="1">IFERROR(HLOOKUP(INDIRECT("BH32"),クラス・種目リスト!$A$156:$L$207,19,FALSE),"-")</f>
        <v>-</v>
      </c>
      <c r="BZ32" s="54" t="str" cm="1">
        <f t="array" aca="1" ref="BZ32" ca="1">IFERROR(HLOOKUP(INDIRECT("BH32"),クラス・種目リスト!$A$156:$L$207,20,FALSE),"-")</f>
        <v>-</v>
      </c>
      <c r="CA32" s="54" t="str" cm="1">
        <f t="array" aca="1" ref="CA32" ca="1">IFERROR(HLOOKUP(INDIRECT("BH32"),クラス・種目リスト!$A$156:$L$207,21,FALSE),"-")</f>
        <v>-</v>
      </c>
      <c r="CB32" s="54" t="str" cm="1">
        <f t="array" aca="1" ref="CB32" ca="1">IFERROR(HLOOKUP(INDIRECT("BH32"),クラス・種目リスト!$A$156:$L$207,22,FALSE),"-")</f>
        <v>-</v>
      </c>
      <c r="CC32" s="54" t="str" cm="1">
        <f t="array" aca="1" ref="CC32" ca="1">IFERROR(HLOOKUP(INDIRECT("BH32"),クラス・種目リスト!$A$156:$L$207,23,FALSE),"-")</f>
        <v>-</v>
      </c>
      <c r="CD32" s="54" t="str" cm="1">
        <f t="array" aca="1" ref="CD32" ca="1">IFERROR(HLOOKUP(INDIRECT("BH32"),クラス・種目リスト!$A$156:$L$207,24,FALSE),"-")</f>
        <v>-</v>
      </c>
      <c r="CE32" s="54" t="str" cm="1">
        <f t="array" aca="1" ref="CE32" ca="1">IFERROR(HLOOKUP(INDIRECT("BH32"),クラス・種目リスト!$A$156:$L$207,25,FALSE),"-")</f>
        <v>-</v>
      </c>
      <c r="CF32" s="54" t="str" cm="1">
        <f t="array" aca="1" ref="CF32" ca="1">IFERROR(HLOOKUP(INDIRECT("BH32"),クラス・種目リスト!$A$156:$L$207,26,FALSE),"-")</f>
        <v>-</v>
      </c>
      <c r="CG32" s="54" t="str" cm="1">
        <f t="array" aca="1" ref="CG32" ca="1">IFERROR(HLOOKUP(INDIRECT("BH32"),クラス・種目リスト!$A$156:$L$207,27,FALSE),"-")</f>
        <v>-</v>
      </c>
      <c r="CH32" s="54" cm="1">
        <f t="array" aca="1" ref="CH32" ca="1">COUNTIF(BI32:CG32,INDIRECT("N32"))</f>
        <v>0</v>
      </c>
      <c r="CI32" s="54" cm="1">
        <f t="array" aca="1" ref="CI32" ca="1">COUNTIF(BI32:CG32,INDIRECT("X32"))</f>
        <v>0</v>
      </c>
      <c r="CJ32" s="54"/>
      <c r="CK32" s="54"/>
      <c r="CL32" s="54"/>
      <c r="CM32" s="54"/>
      <c r="CN32" s="54"/>
      <c r="CO32" s="54"/>
      <c r="CP32" s="54"/>
      <c r="CQ32" s="54"/>
      <c r="CR32" s="54"/>
      <c r="CS32" s="54"/>
      <c r="CT32" s="54"/>
      <c r="CU32" s="54"/>
      <c r="CV32" s="54"/>
      <c r="CW32" s="54"/>
      <c r="CX32" s="54"/>
      <c r="CY32" s="54"/>
      <c r="CZ32" s="54"/>
      <c r="DA32" s="54"/>
      <c r="DB32" s="54"/>
      <c r="DC32" s="54"/>
      <c r="DD32" s="54"/>
      <c r="DE32" s="54"/>
      <c r="DF32" s="54"/>
      <c r="DG32" s="54"/>
      <c r="DH32" s="54"/>
      <c r="DI32" s="54"/>
      <c r="DJ32" s="54"/>
      <c r="DK32" s="54"/>
      <c r="DL32" s="54"/>
      <c r="DM32" s="54"/>
      <c r="DN32" s="54"/>
      <c r="DO32" s="150"/>
      <c r="DP32" s="150"/>
      <c r="DQ32" s="150"/>
      <c r="DR32" s="150"/>
      <c r="DS32" s="150"/>
      <c r="DT32" s="150"/>
      <c r="DU32" s="150"/>
      <c r="DV32" s="55" t="str" cm="1">
        <f t="array" aca="1" ref="DV32" ca="1">INDIRECT("J32")</f>
        <v/>
      </c>
      <c r="DW32" s="150" cm="1">
        <f t="array" aca="1" ref="DW32" ca="1">IF(INDIRECT("N32")="-",0,COUNTA(INDIRECT("N32")))+IF(INDIRECT("X32")="-",0,COUNTA(INDIRECT("X32")))+IF(INDIRECT("AK32")="-",0,COUNTA(INDIRECT("AK32")))+IF(INDIRECT("AT32")="-",0,COUNTA(INDIRECT("AT32")))</f>
        <v>0</v>
      </c>
      <c r="DX32" s="150"/>
      <c r="DY32" s="55" cm="1">
        <f t="array" aca="1" ref="DY32" ca="1">INDIRECT("C32")</f>
        <v>0</v>
      </c>
      <c r="DZ32" s="50"/>
      <c r="EA32" s="50" t="str" cm="1">
        <f t="array" aca="1" ref="EA32" ca="1">IFERROR(FIND("《",INDIRECT("N32")),"")</f>
        <v/>
      </c>
      <c r="EB32" s="50" t="str" cm="1">
        <f t="array" aca="1" ref="EB32" ca="1">IFERROR(FIND("《",INDIRECT("X32")),"")</f>
        <v/>
      </c>
      <c r="EC32" s="50"/>
      <c r="ED32" s="50"/>
    </row>
    <row r="33" spans="1:134" ht="19.5" customHeight="1" x14ac:dyDescent="0.15">
      <c r="A33" s="266"/>
      <c r="B33" s="48"/>
      <c r="C33" s="80"/>
      <c r="D33" s="36"/>
      <c r="E33" s="37"/>
      <c r="F33" s="38"/>
      <c r="G33" s="20"/>
      <c r="H33" s="4"/>
      <c r="I33" s="6"/>
      <c r="J33" s="217" t="str">
        <f ca="1">IF(DY33=0,"",IF(申込書!$B$6="","",申込書!$B$6))</f>
        <v/>
      </c>
      <c r="K33" s="218" t="str">
        <f ca="1">IF(DY33=0,"",IF(申込書!$B$4="","",申込書!$B$4))</f>
        <v/>
      </c>
      <c r="L33" s="217" t="str">
        <f ca="1">IF(DY33=0,"",IF(申込書!$E$4="","",ASC(申込書!$E$4)))</f>
        <v/>
      </c>
      <c r="M33" s="26"/>
      <c r="N33" s="23"/>
      <c r="O33" s="15"/>
      <c r="P33" s="16"/>
      <c r="Q33" s="15"/>
      <c r="R33" s="17"/>
      <c r="S33" s="15"/>
      <c r="T33" s="17"/>
      <c r="U33" s="385"/>
      <c r="V33" s="208"/>
      <c r="W33" s="6"/>
      <c r="X33" s="75"/>
      <c r="Y33" s="15"/>
      <c r="Z33" s="16"/>
      <c r="AA33" s="18"/>
      <c r="AB33" s="17"/>
      <c r="AC33" s="19"/>
      <c r="AD33" s="17"/>
      <c r="AE33" s="385"/>
      <c r="AF33" s="386"/>
      <c r="AG33" s="24"/>
      <c r="AH33" s="24"/>
      <c r="AI33" s="4" t="str">
        <f t="shared" si="0"/>
        <v>-</v>
      </c>
      <c r="AJ33" s="5"/>
      <c r="AK33" s="10"/>
      <c r="AL33" s="9"/>
      <c r="AM33" s="9"/>
      <c r="AN33" s="9"/>
      <c r="AO33" s="9"/>
      <c r="AP33" s="9"/>
      <c r="AQ33" s="9"/>
      <c r="AR33" s="384"/>
      <c r="AS33" s="10"/>
      <c r="AT33" s="10"/>
      <c r="AU33" s="9"/>
      <c r="AV33" s="9"/>
      <c r="AW33" s="9"/>
      <c r="AX33" s="9"/>
      <c r="AY33" s="9"/>
      <c r="AZ33" s="9"/>
      <c r="BA33" s="384"/>
      <c r="BB33" s="10"/>
      <c r="BC33" s="6"/>
      <c r="BD33" s="4"/>
      <c r="BE33" s="376"/>
      <c r="BF33" s="377" t="str">
        <f ca="1">IF(DY33=0,"",IF(申込書!$E$6="","",申込書!$E$6))</f>
        <v/>
      </c>
      <c r="BG33" s="66" t="str">
        <f t="shared" ca="1" si="1"/>
        <v/>
      </c>
      <c r="BH33" s="61" t="str" cm="1">
        <f t="array" aca="1" ref="BH33" ca="1">IF(クラス・種目リスト!$A$57=1,INDIRECT("$J33")&amp;INDIRECT("$H33")&amp;RIGHT(INDIRECT("$I33"),1),INDIRECT("$J33")&amp;INDIRECT("$H33"))</f>
        <v/>
      </c>
      <c r="BI33" s="54" t="str" cm="1">
        <f t="array" aca="1" ref="BI33" ca="1">IFERROR(HLOOKUP(INDIRECT("BH33"),クラス・種目リスト!$A$156:$L$207,3,FALSE),"-")</f>
        <v>-</v>
      </c>
      <c r="BJ33" s="54" t="str" cm="1">
        <f t="array" aca="1" ref="BJ33" ca="1">IFERROR(HLOOKUP(INDIRECT("BH33"),クラス・種目リスト!$A$156:$L$207,4,FALSE),"-")</f>
        <v>-</v>
      </c>
      <c r="BK33" s="54" t="str" cm="1">
        <f t="array" aca="1" ref="BK33" ca="1">IFERROR(HLOOKUP(INDIRECT("BH33"),クラス・種目リスト!$A$156:$L$207,5,FALSE),"-")</f>
        <v>-</v>
      </c>
      <c r="BL33" s="54" t="str" cm="1">
        <f t="array" aca="1" ref="BL33" ca="1">IFERROR(HLOOKUP(INDIRECT("BH33"),クラス・種目リスト!$A$156:$L$207,6,FALSE),"-")</f>
        <v>-</v>
      </c>
      <c r="BM33" s="54" t="str" cm="1">
        <f t="array" aca="1" ref="BM33" ca="1">IFERROR(HLOOKUP(INDIRECT("BH33"),クラス・種目リスト!$A$156:$L$207,7,FALSE),"-")</f>
        <v>-</v>
      </c>
      <c r="BN33" s="54" t="str" cm="1">
        <f t="array" aca="1" ref="BN33" ca="1">IFERROR(HLOOKUP(INDIRECT("BH33"),クラス・種目リスト!$A$156:$L$207,8,FALSE),"-")</f>
        <v>-</v>
      </c>
      <c r="BO33" s="54" t="str" cm="1">
        <f t="array" aca="1" ref="BO33" ca="1">IFERROR(HLOOKUP(INDIRECT("BH33"),クラス・種目リスト!$A$156:$L$207,9,FALSE),"-")</f>
        <v>-</v>
      </c>
      <c r="BP33" s="54" t="str" cm="1">
        <f t="array" aca="1" ref="BP33" ca="1">IFERROR(HLOOKUP(INDIRECT("BH33"),クラス・種目リスト!$A$156:$L$207,10,FALSE),"-")</f>
        <v>-</v>
      </c>
      <c r="BQ33" s="54" t="str" cm="1">
        <f t="array" aca="1" ref="BQ33" ca="1">IFERROR(HLOOKUP(INDIRECT("BH33"),クラス・種目リスト!$A$156:$L$207,11,FALSE),"-")</f>
        <v>-</v>
      </c>
      <c r="BR33" s="54" t="str" cm="1">
        <f t="array" aca="1" ref="BR33" ca="1">IFERROR(HLOOKUP(INDIRECT("BH33"),クラス・種目リスト!$A$156:$L$207,12,FALSE),"-")</f>
        <v>-</v>
      </c>
      <c r="BS33" s="54" t="str" cm="1">
        <f t="array" aca="1" ref="BS33" ca="1">IFERROR(HLOOKUP(INDIRECT("BH33"),クラス・種目リスト!$A$156:$L$207,13,FALSE),"-")</f>
        <v>-</v>
      </c>
      <c r="BT33" s="54" t="str" cm="1">
        <f t="array" aca="1" ref="BT33" ca="1">IFERROR(HLOOKUP(INDIRECT("BH33"),クラス・種目リスト!$A$156:$L$207,14,FALSE),"-")</f>
        <v>-</v>
      </c>
      <c r="BU33" s="54" t="str" cm="1">
        <f t="array" aca="1" ref="BU33" ca="1">IFERROR(HLOOKUP(INDIRECT("BH33"),クラス・種目リスト!$A$156:$L$207,15,FALSE),"-")</f>
        <v>-</v>
      </c>
      <c r="BV33" s="54" t="str" cm="1">
        <f t="array" aca="1" ref="BV33" ca="1">IFERROR(HLOOKUP(INDIRECT("BH33"),クラス・種目リスト!$A$156:$L$207,16,FALSE),"-")</f>
        <v>-</v>
      </c>
      <c r="BW33" s="54" t="str" cm="1">
        <f t="array" aca="1" ref="BW33" ca="1">IFERROR(HLOOKUP(INDIRECT("BH33"),クラス・種目リスト!$A$156:$L$207,17,FALSE),"-")</f>
        <v>-</v>
      </c>
      <c r="BX33" s="54" t="str" cm="1">
        <f t="array" aca="1" ref="BX33" ca="1">IFERROR(HLOOKUP(INDIRECT("BH33"),クラス・種目リスト!$A$156:$L$207,18,FALSE),"-")</f>
        <v>-</v>
      </c>
      <c r="BY33" s="54" t="str" cm="1">
        <f t="array" aca="1" ref="BY33" ca="1">IFERROR(HLOOKUP(INDIRECT("BH33"),クラス・種目リスト!$A$156:$L$207,19,FALSE),"-")</f>
        <v>-</v>
      </c>
      <c r="BZ33" s="54" t="str" cm="1">
        <f t="array" aca="1" ref="BZ33" ca="1">IFERROR(HLOOKUP(INDIRECT("BH33"),クラス・種目リスト!$A$156:$L$207,20,FALSE),"-")</f>
        <v>-</v>
      </c>
      <c r="CA33" s="54" t="str" cm="1">
        <f t="array" aca="1" ref="CA33" ca="1">IFERROR(HLOOKUP(INDIRECT("BH33"),クラス・種目リスト!$A$156:$L$207,21,FALSE),"-")</f>
        <v>-</v>
      </c>
      <c r="CB33" s="54" t="str" cm="1">
        <f t="array" aca="1" ref="CB33" ca="1">IFERROR(HLOOKUP(INDIRECT("BH33"),クラス・種目リスト!$A$156:$L$207,22,FALSE),"-")</f>
        <v>-</v>
      </c>
      <c r="CC33" s="54" t="str" cm="1">
        <f t="array" aca="1" ref="CC33" ca="1">IFERROR(HLOOKUP(INDIRECT("BH33"),クラス・種目リスト!$A$156:$L$207,23,FALSE),"-")</f>
        <v>-</v>
      </c>
      <c r="CD33" s="54" t="str" cm="1">
        <f t="array" aca="1" ref="CD33" ca="1">IFERROR(HLOOKUP(INDIRECT("BH33"),クラス・種目リスト!$A$156:$L$207,24,FALSE),"-")</f>
        <v>-</v>
      </c>
      <c r="CE33" s="54" t="str" cm="1">
        <f t="array" aca="1" ref="CE33" ca="1">IFERROR(HLOOKUP(INDIRECT("BH33"),クラス・種目リスト!$A$156:$L$207,25,FALSE),"-")</f>
        <v>-</v>
      </c>
      <c r="CF33" s="54" t="str" cm="1">
        <f t="array" aca="1" ref="CF33" ca="1">IFERROR(HLOOKUP(INDIRECT("BH33"),クラス・種目リスト!$A$156:$L$207,26,FALSE),"-")</f>
        <v>-</v>
      </c>
      <c r="CG33" s="54" t="str" cm="1">
        <f t="array" aca="1" ref="CG33" ca="1">IFERROR(HLOOKUP(INDIRECT("BH33"),クラス・種目リスト!$A$156:$L$207,27,FALSE),"-")</f>
        <v>-</v>
      </c>
      <c r="CH33" s="54" cm="1">
        <f t="array" aca="1" ref="CH33" ca="1">COUNTIF(BI33:CG33,INDIRECT("N33"))</f>
        <v>0</v>
      </c>
      <c r="CI33" s="54" cm="1">
        <f t="array" aca="1" ref="CI33" ca="1">COUNTIF(BI33:CG33,INDIRECT("X33"))</f>
        <v>0</v>
      </c>
      <c r="CJ33" s="54"/>
      <c r="CK33" s="54"/>
      <c r="CL33" s="54"/>
      <c r="CM33" s="54"/>
      <c r="CN33" s="54"/>
      <c r="CO33" s="54"/>
      <c r="CP33" s="54"/>
      <c r="CQ33" s="54"/>
      <c r="CR33" s="54"/>
      <c r="CS33" s="54"/>
      <c r="CT33" s="54"/>
      <c r="CU33" s="54"/>
      <c r="CV33" s="54"/>
      <c r="CW33" s="54"/>
      <c r="CX33" s="54"/>
      <c r="CY33" s="54"/>
      <c r="CZ33" s="54"/>
      <c r="DA33" s="54"/>
      <c r="DB33" s="54"/>
      <c r="DC33" s="54"/>
      <c r="DD33" s="54"/>
      <c r="DE33" s="54"/>
      <c r="DF33" s="54"/>
      <c r="DG33" s="54"/>
      <c r="DH33" s="54"/>
      <c r="DI33" s="54"/>
      <c r="DJ33" s="54"/>
      <c r="DK33" s="54"/>
      <c r="DL33" s="54"/>
      <c r="DM33" s="54"/>
      <c r="DN33" s="54"/>
      <c r="DO33" s="150"/>
      <c r="DP33" s="150"/>
      <c r="DQ33" s="150"/>
      <c r="DR33" s="150"/>
      <c r="DS33" s="150"/>
      <c r="DT33" s="150"/>
      <c r="DU33" s="150"/>
      <c r="DV33" s="55" t="str" cm="1">
        <f t="array" aca="1" ref="DV33" ca="1">INDIRECT("J33")</f>
        <v/>
      </c>
      <c r="DW33" s="150" cm="1">
        <f t="array" aca="1" ref="DW33" ca="1">IF(INDIRECT("N33")="-",0,COUNTA(INDIRECT("N33")))+IF(INDIRECT("X33")="-",0,COUNTA(INDIRECT("X33")))+IF(INDIRECT("AK33")="-",0,COUNTA(INDIRECT("AK33")))+IF(INDIRECT("AT33")="-",0,COUNTA(INDIRECT("AT33")))</f>
        <v>0</v>
      </c>
      <c r="DX33" s="150"/>
      <c r="DY33" s="55" cm="1">
        <f t="array" aca="1" ref="DY33" ca="1">INDIRECT("C33")</f>
        <v>0</v>
      </c>
      <c r="DZ33" s="50"/>
      <c r="EA33" s="50" t="str" cm="1">
        <f t="array" aca="1" ref="EA33" ca="1">IFERROR(FIND("《",INDIRECT("N33")),"")</f>
        <v/>
      </c>
      <c r="EB33" s="50" t="str" cm="1">
        <f t="array" aca="1" ref="EB33" ca="1">IFERROR(FIND("《",INDIRECT("X33")),"")</f>
        <v/>
      </c>
      <c r="EC33" s="50"/>
      <c r="ED33" s="50"/>
    </row>
    <row r="34" spans="1:134" ht="19.5" customHeight="1" x14ac:dyDescent="0.15">
      <c r="A34" s="266"/>
      <c r="B34" s="48"/>
      <c r="C34" s="81"/>
      <c r="D34" s="39"/>
      <c r="E34" s="40"/>
      <c r="F34" s="41"/>
      <c r="G34" s="20"/>
      <c r="H34" s="4"/>
      <c r="I34" s="22"/>
      <c r="J34" s="217" t="str">
        <f ca="1">IF(DY34=0,"",IF(申込書!$B$6="","",申込書!$B$6))</f>
        <v/>
      </c>
      <c r="K34" s="218" t="str">
        <f ca="1">IF(DY34=0,"",IF(申込書!$B$4="","",申込書!$B$4))</f>
        <v/>
      </c>
      <c r="L34" s="217" t="str">
        <f ca="1">IF(DY34=0,"",IF(申込書!$E$4="","",ASC(申込書!$E$4)))</f>
        <v/>
      </c>
      <c r="M34" s="26"/>
      <c r="N34" s="23"/>
      <c r="O34" s="15"/>
      <c r="P34" s="16"/>
      <c r="Q34" s="15"/>
      <c r="R34" s="17"/>
      <c r="S34" s="15"/>
      <c r="T34" s="17"/>
      <c r="U34" s="385"/>
      <c r="V34" s="208"/>
      <c r="W34" s="6"/>
      <c r="X34" s="75"/>
      <c r="Y34" s="15"/>
      <c r="Z34" s="16"/>
      <c r="AA34" s="18"/>
      <c r="AB34" s="17"/>
      <c r="AC34" s="19"/>
      <c r="AD34" s="17"/>
      <c r="AE34" s="385"/>
      <c r="AF34" s="386"/>
      <c r="AG34" s="24"/>
      <c r="AH34" s="24"/>
      <c r="AI34" s="4" t="str">
        <f t="shared" si="0"/>
        <v>-</v>
      </c>
      <c r="AJ34" s="5"/>
      <c r="AK34" s="10"/>
      <c r="AL34" s="9"/>
      <c r="AM34" s="9"/>
      <c r="AN34" s="9"/>
      <c r="AO34" s="9"/>
      <c r="AP34" s="9"/>
      <c r="AQ34" s="9"/>
      <c r="AR34" s="384"/>
      <c r="AS34" s="10"/>
      <c r="AT34" s="10"/>
      <c r="AU34" s="9"/>
      <c r="AV34" s="9"/>
      <c r="AW34" s="9"/>
      <c r="AX34" s="9"/>
      <c r="AY34" s="9"/>
      <c r="AZ34" s="9"/>
      <c r="BA34" s="384"/>
      <c r="BB34" s="10"/>
      <c r="BC34" s="6"/>
      <c r="BD34" s="4"/>
      <c r="BE34" s="376"/>
      <c r="BF34" s="377" t="str">
        <f ca="1">IF(DY34=0,"",IF(申込書!$E$6="","",申込書!$E$6))</f>
        <v/>
      </c>
      <c r="BG34" s="66" t="str">
        <f t="shared" ca="1" si="1"/>
        <v/>
      </c>
      <c r="BH34" s="61" t="str" cm="1">
        <f t="array" aca="1" ref="BH34" ca="1">IF(クラス・種目リスト!$A$57=1,INDIRECT("$J34")&amp;INDIRECT("$H34")&amp;RIGHT(INDIRECT("$I34"),1),INDIRECT("$J34")&amp;INDIRECT("$H34"))</f>
        <v/>
      </c>
      <c r="BI34" s="54" t="str" cm="1">
        <f t="array" aca="1" ref="BI34" ca="1">IFERROR(HLOOKUP(INDIRECT("BH34"),クラス・種目リスト!$A$156:$L$207,3,FALSE),"-")</f>
        <v>-</v>
      </c>
      <c r="BJ34" s="54" t="str" cm="1">
        <f t="array" aca="1" ref="BJ34" ca="1">IFERROR(HLOOKUP(INDIRECT("BH34"),クラス・種目リスト!$A$156:$L$207,4,FALSE),"-")</f>
        <v>-</v>
      </c>
      <c r="BK34" s="54" t="str" cm="1">
        <f t="array" aca="1" ref="BK34" ca="1">IFERROR(HLOOKUP(INDIRECT("BH34"),クラス・種目リスト!$A$156:$L$207,5,FALSE),"-")</f>
        <v>-</v>
      </c>
      <c r="BL34" s="54" t="str" cm="1">
        <f t="array" aca="1" ref="BL34" ca="1">IFERROR(HLOOKUP(INDIRECT("BH34"),クラス・種目リスト!$A$156:$L$207,6,FALSE),"-")</f>
        <v>-</v>
      </c>
      <c r="BM34" s="54" t="str" cm="1">
        <f t="array" aca="1" ref="BM34" ca="1">IFERROR(HLOOKUP(INDIRECT("BH34"),クラス・種目リスト!$A$156:$L$207,7,FALSE),"-")</f>
        <v>-</v>
      </c>
      <c r="BN34" s="54" t="str" cm="1">
        <f t="array" aca="1" ref="BN34" ca="1">IFERROR(HLOOKUP(INDIRECT("BH34"),クラス・種目リスト!$A$156:$L$207,8,FALSE),"-")</f>
        <v>-</v>
      </c>
      <c r="BO34" s="54" t="str" cm="1">
        <f t="array" aca="1" ref="BO34" ca="1">IFERROR(HLOOKUP(INDIRECT("BH34"),クラス・種目リスト!$A$156:$L$207,9,FALSE),"-")</f>
        <v>-</v>
      </c>
      <c r="BP34" s="54" t="str" cm="1">
        <f t="array" aca="1" ref="BP34" ca="1">IFERROR(HLOOKUP(INDIRECT("BH34"),クラス・種目リスト!$A$156:$L$207,10,FALSE),"-")</f>
        <v>-</v>
      </c>
      <c r="BQ34" s="54" t="str" cm="1">
        <f t="array" aca="1" ref="BQ34" ca="1">IFERROR(HLOOKUP(INDIRECT("BH34"),クラス・種目リスト!$A$156:$L$207,11,FALSE),"-")</f>
        <v>-</v>
      </c>
      <c r="BR34" s="54" t="str" cm="1">
        <f t="array" aca="1" ref="BR34" ca="1">IFERROR(HLOOKUP(INDIRECT("BH34"),クラス・種目リスト!$A$156:$L$207,12,FALSE),"-")</f>
        <v>-</v>
      </c>
      <c r="BS34" s="54" t="str" cm="1">
        <f t="array" aca="1" ref="BS34" ca="1">IFERROR(HLOOKUP(INDIRECT("BH34"),クラス・種目リスト!$A$156:$L$207,13,FALSE),"-")</f>
        <v>-</v>
      </c>
      <c r="BT34" s="54" t="str" cm="1">
        <f t="array" aca="1" ref="BT34" ca="1">IFERROR(HLOOKUP(INDIRECT("BH34"),クラス・種目リスト!$A$156:$L$207,14,FALSE),"-")</f>
        <v>-</v>
      </c>
      <c r="BU34" s="54" t="str" cm="1">
        <f t="array" aca="1" ref="BU34" ca="1">IFERROR(HLOOKUP(INDIRECT("BH34"),クラス・種目リスト!$A$156:$L$207,15,FALSE),"-")</f>
        <v>-</v>
      </c>
      <c r="BV34" s="54" t="str" cm="1">
        <f t="array" aca="1" ref="BV34" ca="1">IFERROR(HLOOKUP(INDIRECT("BH34"),クラス・種目リスト!$A$156:$L$207,16,FALSE),"-")</f>
        <v>-</v>
      </c>
      <c r="BW34" s="54" t="str" cm="1">
        <f t="array" aca="1" ref="BW34" ca="1">IFERROR(HLOOKUP(INDIRECT("BH34"),クラス・種目リスト!$A$156:$L$207,17,FALSE),"-")</f>
        <v>-</v>
      </c>
      <c r="BX34" s="54" t="str" cm="1">
        <f t="array" aca="1" ref="BX34" ca="1">IFERROR(HLOOKUP(INDIRECT("BH34"),クラス・種目リスト!$A$156:$L$207,18,FALSE),"-")</f>
        <v>-</v>
      </c>
      <c r="BY34" s="54" t="str" cm="1">
        <f t="array" aca="1" ref="BY34" ca="1">IFERROR(HLOOKUP(INDIRECT("BH34"),クラス・種目リスト!$A$156:$L$207,19,FALSE),"-")</f>
        <v>-</v>
      </c>
      <c r="BZ34" s="54" t="str" cm="1">
        <f t="array" aca="1" ref="BZ34" ca="1">IFERROR(HLOOKUP(INDIRECT("BH34"),クラス・種目リスト!$A$156:$L$207,20,FALSE),"-")</f>
        <v>-</v>
      </c>
      <c r="CA34" s="54" t="str" cm="1">
        <f t="array" aca="1" ref="CA34" ca="1">IFERROR(HLOOKUP(INDIRECT("BH34"),クラス・種目リスト!$A$156:$L$207,21,FALSE),"-")</f>
        <v>-</v>
      </c>
      <c r="CB34" s="54" t="str" cm="1">
        <f t="array" aca="1" ref="CB34" ca="1">IFERROR(HLOOKUP(INDIRECT("BH34"),クラス・種目リスト!$A$156:$L$207,22,FALSE),"-")</f>
        <v>-</v>
      </c>
      <c r="CC34" s="54" t="str" cm="1">
        <f t="array" aca="1" ref="CC34" ca="1">IFERROR(HLOOKUP(INDIRECT("BH34"),クラス・種目リスト!$A$156:$L$207,23,FALSE),"-")</f>
        <v>-</v>
      </c>
      <c r="CD34" s="54" t="str" cm="1">
        <f t="array" aca="1" ref="CD34" ca="1">IFERROR(HLOOKUP(INDIRECT("BH34"),クラス・種目リスト!$A$156:$L$207,24,FALSE),"-")</f>
        <v>-</v>
      </c>
      <c r="CE34" s="54" t="str" cm="1">
        <f t="array" aca="1" ref="CE34" ca="1">IFERROR(HLOOKUP(INDIRECT("BH34"),クラス・種目リスト!$A$156:$L$207,25,FALSE),"-")</f>
        <v>-</v>
      </c>
      <c r="CF34" s="54" t="str" cm="1">
        <f t="array" aca="1" ref="CF34" ca="1">IFERROR(HLOOKUP(INDIRECT("BH34"),クラス・種目リスト!$A$156:$L$207,26,FALSE),"-")</f>
        <v>-</v>
      </c>
      <c r="CG34" s="54" t="str" cm="1">
        <f t="array" aca="1" ref="CG34" ca="1">IFERROR(HLOOKUP(INDIRECT("BH34"),クラス・種目リスト!$A$156:$L$207,27,FALSE),"-")</f>
        <v>-</v>
      </c>
      <c r="CH34" s="54" cm="1">
        <f t="array" aca="1" ref="CH34" ca="1">COUNTIF(BI34:CG34,INDIRECT("N34"))</f>
        <v>0</v>
      </c>
      <c r="CI34" s="54" cm="1">
        <f t="array" aca="1" ref="CI34" ca="1">COUNTIF(BI34:CG34,INDIRECT("X34"))</f>
        <v>0</v>
      </c>
      <c r="CJ34" s="54"/>
      <c r="CK34" s="54"/>
      <c r="CL34" s="54"/>
      <c r="CM34" s="54"/>
      <c r="CN34" s="54"/>
      <c r="CO34" s="54"/>
      <c r="CP34" s="54"/>
      <c r="CQ34" s="54"/>
      <c r="CR34" s="54"/>
      <c r="CS34" s="54"/>
      <c r="CT34" s="54"/>
      <c r="CU34" s="54"/>
      <c r="CV34" s="54"/>
      <c r="CW34" s="54"/>
      <c r="CX34" s="54"/>
      <c r="CY34" s="54"/>
      <c r="CZ34" s="54"/>
      <c r="DA34" s="54"/>
      <c r="DB34" s="54"/>
      <c r="DC34" s="54"/>
      <c r="DD34" s="54"/>
      <c r="DE34" s="54"/>
      <c r="DF34" s="54"/>
      <c r="DG34" s="54"/>
      <c r="DH34" s="54"/>
      <c r="DI34" s="54"/>
      <c r="DJ34" s="54"/>
      <c r="DK34" s="54"/>
      <c r="DL34" s="54"/>
      <c r="DM34" s="54"/>
      <c r="DN34" s="54"/>
      <c r="DO34" s="150"/>
      <c r="DP34" s="150"/>
      <c r="DQ34" s="150"/>
      <c r="DR34" s="150"/>
      <c r="DS34" s="150"/>
      <c r="DT34" s="150"/>
      <c r="DU34" s="150"/>
      <c r="DV34" s="55" t="str" cm="1">
        <f t="array" aca="1" ref="DV34" ca="1">INDIRECT("J34")</f>
        <v/>
      </c>
      <c r="DW34" s="150" cm="1">
        <f t="array" aca="1" ref="DW34" ca="1">IF(INDIRECT("N34")="-",0,COUNTA(INDIRECT("N34")))+IF(INDIRECT("X34")="-",0,COUNTA(INDIRECT("X34")))+IF(INDIRECT("AK34")="-",0,COUNTA(INDIRECT("AK34")))+IF(INDIRECT("AT34")="-",0,COUNTA(INDIRECT("AT34")))</f>
        <v>0</v>
      </c>
      <c r="DX34" s="150"/>
      <c r="DY34" s="55" cm="1">
        <f t="array" aca="1" ref="DY34" ca="1">INDIRECT("C34")</f>
        <v>0</v>
      </c>
      <c r="DZ34" s="50"/>
      <c r="EA34" s="50" t="str" cm="1">
        <f t="array" aca="1" ref="EA34" ca="1">IFERROR(FIND("《",INDIRECT("N34")),"")</f>
        <v/>
      </c>
      <c r="EB34" s="50" t="str" cm="1">
        <f t="array" aca="1" ref="EB34" ca="1">IFERROR(FIND("《",INDIRECT("X34")),"")</f>
        <v/>
      </c>
      <c r="EC34" s="50"/>
      <c r="ED34" s="50"/>
    </row>
    <row r="35" spans="1:134" ht="19.5" customHeight="1" x14ac:dyDescent="0.15">
      <c r="A35" s="266"/>
      <c r="B35" s="48"/>
      <c r="C35" s="80"/>
      <c r="D35" s="36"/>
      <c r="E35" s="37"/>
      <c r="F35" s="38"/>
      <c r="G35" s="20"/>
      <c r="H35" s="4"/>
      <c r="I35" s="6"/>
      <c r="J35" s="217" t="str">
        <f ca="1">IF(DY35=0,"",IF(申込書!$B$6="","",申込書!$B$6))</f>
        <v/>
      </c>
      <c r="K35" s="218" t="str">
        <f ca="1">IF(DY35=0,"",IF(申込書!$B$4="","",申込書!$B$4))</f>
        <v/>
      </c>
      <c r="L35" s="217" t="str">
        <f ca="1">IF(DY35=0,"",IF(申込書!$E$4="","",ASC(申込書!$E$4)))</f>
        <v/>
      </c>
      <c r="M35" s="26"/>
      <c r="N35" s="23"/>
      <c r="O35" s="15"/>
      <c r="P35" s="16"/>
      <c r="Q35" s="15"/>
      <c r="R35" s="17"/>
      <c r="S35" s="15"/>
      <c r="T35" s="17"/>
      <c r="U35" s="385"/>
      <c r="V35" s="208"/>
      <c r="W35" s="6"/>
      <c r="X35" s="75"/>
      <c r="Y35" s="15"/>
      <c r="Z35" s="16"/>
      <c r="AA35" s="18"/>
      <c r="AB35" s="17"/>
      <c r="AC35" s="19"/>
      <c r="AD35" s="17"/>
      <c r="AE35" s="385"/>
      <c r="AF35" s="386"/>
      <c r="AG35" s="24"/>
      <c r="AH35" s="24"/>
      <c r="AI35" s="4" t="str">
        <f t="shared" si="0"/>
        <v>-</v>
      </c>
      <c r="AJ35" s="5"/>
      <c r="AK35" s="10"/>
      <c r="AL35" s="9"/>
      <c r="AM35" s="9"/>
      <c r="AN35" s="9"/>
      <c r="AO35" s="9"/>
      <c r="AP35" s="9"/>
      <c r="AQ35" s="9"/>
      <c r="AR35" s="384"/>
      <c r="AS35" s="10"/>
      <c r="AT35" s="10"/>
      <c r="AU35" s="9"/>
      <c r="AV35" s="9"/>
      <c r="AW35" s="9"/>
      <c r="AX35" s="9"/>
      <c r="AY35" s="9"/>
      <c r="AZ35" s="9"/>
      <c r="BA35" s="384"/>
      <c r="BB35" s="10"/>
      <c r="BC35" s="6"/>
      <c r="BD35" s="4"/>
      <c r="BE35" s="376"/>
      <c r="BF35" s="377" t="str">
        <f ca="1">IF(DY35=0,"",IF(申込書!$E$6="","",申込書!$E$6))</f>
        <v/>
      </c>
      <c r="BG35" s="66" t="str">
        <f t="shared" ca="1" si="1"/>
        <v/>
      </c>
      <c r="BH35" s="61" t="str" cm="1">
        <f t="array" aca="1" ref="BH35" ca="1">IF(クラス・種目リスト!$A$57=1,INDIRECT("$J35")&amp;INDIRECT("$H35")&amp;RIGHT(INDIRECT("$I35"),1),INDIRECT("$J35")&amp;INDIRECT("$H35"))</f>
        <v/>
      </c>
      <c r="BI35" s="54" t="str" cm="1">
        <f t="array" aca="1" ref="BI35" ca="1">IFERROR(HLOOKUP(INDIRECT("BH35"),クラス・種目リスト!$A$156:$L$207,3,FALSE),"-")</f>
        <v>-</v>
      </c>
      <c r="BJ35" s="54" t="str" cm="1">
        <f t="array" aca="1" ref="BJ35" ca="1">IFERROR(HLOOKUP(INDIRECT("BH35"),クラス・種目リスト!$A$156:$L$207,4,FALSE),"-")</f>
        <v>-</v>
      </c>
      <c r="BK35" s="54" t="str" cm="1">
        <f t="array" aca="1" ref="BK35" ca="1">IFERROR(HLOOKUP(INDIRECT("BH35"),クラス・種目リスト!$A$156:$L$207,5,FALSE),"-")</f>
        <v>-</v>
      </c>
      <c r="BL35" s="54" t="str" cm="1">
        <f t="array" aca="1" ref="BL35" ca="1">IFERROR(HLOOKUP(INDIRECT("BH35"),クラス・種目リスト!$A$156:$L$207,6,FALSE),"-")</f>
        <v>-</v>
      </c>
      <c r="BM35" s="54" t="str" cm="1">
        <f t="array" aca="1" ref="BM35" ca="1">IFERROR(HLOOKUP(INDIRECT("BH35"),クラス・種目リスト!$A$156:$L$207,7,FALSE),"-")</f>
        <v>-</v>
      </c>
      <c r="BN35" s="54" t="str" cm="1">
        <f t="array" aca="1" ref="BN35" ca="1">IFERROR(HLOOKUP(INDIRECT("BH35"),クラス・種目リスト!$A$156:$L$207,8,FALSE),"-")</f>
        <v>-</v>
      </c>
      <c r="BO35" s="54" t="str" cm="1">
        <f t="array" aca="1" ref="BO35" ca="1">IFERROR(HLOOKUP(INDIRECT("BH35"),クラス・種目リスト!$A$156:$L$207,9,FALSE),"-")</f>
        <v>-</v>
      </c>
      <c r="BP35" s="54" t="str" cm="1">
        <f t="array" aca="1" ref="BP35" ca="1">IFERROR(HLOOKUP(INDIRECT("BH35"),クラス・種目リスト!$A$156:$L$207,10,FALSE),"-")</f>
        <v>-</v>
      </c>
      <c r="BQ35" s="54" t="str" cm="1">
        <f t="array" aca="1" ref="BQ35" ca="1">IFERROR(HLOOKUP(INDIRECT("BH35"),クラス・種目リスト!$A$156:$L$207,11,FALSE),"-")</f>
        <v>-</v>
      </c>
      <c r="BR35" s="54" t="str" cm="1">
        <f t="array" aca="1" ref="BR35" ca="1">IFERROR(HLOOKUP(INDIRECT("BH35"),クラス・種目リスト!$A$156:$L$207,12,FALSE),"-")</f>
        <v>-</v>
      </c>
      <c r="BS35" s="54" t="str" cm="1">
        <f t="array" aca="1" ref="BS35" ca="1">IFERROR(HLOOKUP(INDIRECT("BH35"),クラス・種目リスト!$A$156:$L$207,13,FALSE),"-")</f>
        <v>-</v>
      </c>
      <c r="BT35" s="54" t="str" cm="1">
        <f t="array" aca="1" ref="BT35" ca="1">IFERROR(HLOOKUP(INDIRECT("BH35"),クラス・種目リスト!$A$156:$L$207,14,FALSE),"-")</f>
        <v>-</v>
      </c>
      <c r="BU35" s="54" t="str" cm="1">
        <f t="array" aca="1" ref="BU35" ca="1">IFERROR(HLOOKUP(INDIRECT("BH35"),クラス・種目リスト!$A$156:$L$207,15,FALSE),"-")</f>
        <v>-</v>
      </c>
      <c r="BV35" s="54" t="str" cm="1">
        <f t="array" aca="1" ref="BV35" ca="1">IFERROR(HLOOKUP(INDIRECT("BH35"),クラス・種目リスト!$A$156:$L$207,16,FALSE),"-")</f>
        <v>-</v>
      </c>
      <c r="BW35" s="54" t="str" cm="1">
        <f t="array" aca="1" ref="BW35" ca="1">IFERROR(HLOOKUP(INDIRECT("BH35"),クラス・種目リスト!$A$156:$L$207,17,FALSE),"-")</f>
        <v>-</v>
      </c>
      <c r="BX35" s="54" t="str" cm="1">
        <f t="array" aca="1" ref="BX35" ca="1">IFERROR(HLOOKUP(INDIRECT("BH35"),クラス・種目リスト!$A$156:$L$207,18,FALSE),"-")</f>
        <v>-</v>
      </c>
      <c r="BY35" s="54" t="str" cm="1">
        <f t="array" aca="1" ref="BY35" ca="1">IFERROR(HLOOKUP(INDIRECT("BH35"),クラス・種目リスト!$A$156:$L$207,19,FALSE),"-")</f>
        <v>-</v>
      </c>
      <c r="BZ35" s="54" t="str" cm="1">
        <f t="array" aca="1" ref="BZ35" ca="1">IFERROR(HLOOKUP(INDIRECT("BH35"),クラス・種目リスト!$A$156:$L$207,20,FALSE),"-")</f>
        <v>-</v>
      </c>
      <c r="CA35" s="54" t="str" cm="1">
        <f t="array" aca="1" ref="CA35" ca="1">IFERROR(HLOOKUP(INDIRECT("BH35"),クラス・種目リスト!$A$156:$L$207,21,FALSE),"-")</f>
        <v>-</v>
      </c>
      <c r="CB35" s="54" t="str" cm="1">
        <f t="array" aca="1" ref="CB35" ca="1">IFERROR(HLOOKUP(INDIRECT("BH35"),クラス・種目リスト!$A$156:$L$207,22,FALSE),"-")</f>
        <v>-</v>
      </c>
      <c r="CC35" s="54" t="str" cm="1">
        <f t="array" aca="1" ref="CC35" ca="1">IFERROR(HLOOKUP(INDIRECT("BH35"),クラス・種目リスト!$A$156:$L$207,23,FALSE),"-")</f>
        <v>-</v>
      </c>
      <c r="CD35" s="54" t="str" cm="1">
        <f t="array" aca="1" ref="CD35" ca="1">IFERROR(HLOOKUP(INDIRECT("BH35"),クラス・種目リスト!$A$156:$L$207,24,FALSE),"-")</f>
        <v>-</v>
      </c>
      <c r="CE35" s="54" t="str" cm="1">
        <f t="array" aca="1" ref="CE35" ca="1">IFERROR(HLOOKUP(INDIRECT("BH35"),クラス・種目リスト!$A$156:$L$207,25,FALSE),"-")</f>
        <v>-</v>
      </c>
      <c r="CF35" s="54" t="str" cm="1">
        <f t="array" aca="1" ref="CF35" ca="1">IFERROR(HLOOKUP(INDIRECT("BH35"),クラス・種目リスト!$A$156:$L$207,26,FALSE),"-")</f>
        <v>-</v>
      </c>
      <c r="CG35" s="54" t="str" cm="1">
        <f t="array" aca="1" ref="CG35" ca="1">IFERROR(HLOOKUP(INDIRECT("BH35"),クラス・種目リスト!$A$156:$L$207,27,FALSE),"-")</f>
        <v>-</v>
      </c>
      <c r="CH35" s="54" cm="1">
        <f t="array" aca="1" ref="CH35" ca="1">COUNTIF(BI35:CG35,INDIRECT("N35"))</f>
        <v>0</v>
      </c>
      <c r="CI35" s="54" cm="1">
        <f t="array" aca="1" ref="CI35" ca="1">COUNTIF(BI35:CG35,INDIRECT("X35"))</f>
        <v>0</v>
      </c>
      <c r="CJ35" s="54"/>
      <c r="CK35" s="54"/>
      <c r="CL35" s="54"/>
      <c r="CM35" s="54"/>
      <c r="CN35" s="54"/>
      <c r="CO35" s="54"/>
      <c r="CP35" s="54"/>
      <c r="CQ35" s="54"/>
      <c r="CR35" s="54"/>
      <c r="CS35" s="54"/>
      <c r="CT35" s="54"/>
      <c r="CU35" s="54"/>
      <c r="CV35" s="54"/>
      <c r="CW35" s="54"/>
      <c r="CX35" s="54"/>
      <c r="CY35" s="54"/>
      <c r="CZ35" s="54"/>
      <c r="DA35" s="54"/>
      <c r="DB35" s="54"/>
      <c r="DC35" s="54"/>
      <c r="DD35" s="54"/>
      <c r="DE35" s="54"/>
      <c r="DF35" s="54"/>
      <c r="DG35" s="54"/>
      <c r="DH35" s="54"/>
      <c r="DI35" s="54"/>
      <c r="DJ35" s="54"/>
      <c r="DK35" s="54"/>
      <c r="DL35" s="54"/>
      <c r="DM35" s="54"/>
      <c r="DN35" s="54"/>
      <c r="DO35" s="150"/>
      <c r="DP35" s="150"/>
      <c r="DQ35" s="150"/>
      <c r="DR35" s="150"/>
      <c r="DS35" s="150"/>
      <c r="DT35" s="150"/>
      <c r="DU35" s="150"/>
      <c r="DV35" s="55" t="str" cm="1">
        <f t="array" aca="1" ref="DV35" ca="1">INDIRECT("J35")</f>
        <v/>
      </c>
      <c r="DW35" s="150" cm="1">
        <f t="array" aca="1" ref="DW35" ca="1">IF(INDIRECT("N35")="-",0,COUNTA(INDIRECT("N35")))+IF(INDIRECT("X35")="-",0,COUNTA(INDIRECT("X35")))+IF(INDIRECT("AK35")="-",0,COUNTA(INDIRECT("AK35")))+IF(INDIRECT("AT35")="-",0,COUNTA(INDIRECT("AT35")))</f>
        <v>0</v>
      </c>
      <c r="DX35" s="150"/>
      <c r="DY35" s="55" cm="1">
        <f t="array" aca="1" ref="DY35" ca="1">INDIRECT("C35")</f>
        <v>0</v>
      </c>
      <c r="DZ35" s="50"/>
      <c r="EA35" s="50" t="str" cm="1">
        <f t="array" aca="1" ref="EA35" ca="1">IFERROR(FIND("《",INDIRECT("N35")),"")</f>
        <v/>
      </c>
      <c r="EB35" s="50" t="str" cm="1">
        <f t="array" aca="1" ref="EB35" ca="1">IFERROR(FIND("《",INDIRECT("X35")),"")</f>
        <v/>
      </c>
      <c r="EC35" s="50"/>
      <c r="ED35" s="50"/>
    </row>
    <row r="36" spans="1:134" ht="19.5" customHeight="1" x14ac:dyDescent="0.15">
      <c r="A36" s="266"/>
      <c r="B36" s="48"/>
      <c r="C36" s="81"/>
      <c r="D36" s="39"/>
      <c r="E36" s="37"/>
      <c r="F36" s="38"/>
      <c r="G36" s="20"/>
      <c r="H36" s="4"/>
      <c r="I36" s="6"/>
      <c r="J36" s="217" t="str">
        <f ca="1">IF(DY36=0,"",IF(申込書!$B$6="","",申込書!$B$6))</f>
        <v/>
      </c>
      <c r="K36" s="218" t="str">
        <f ca="1">IF(DY36=0,"",IF(申込書!$B$4="","",申込書!$B$4))</f>
        <v/>
      </c>
      <c r="L36" s="217" t="str">
        <f ca="1">IF(DY36=0,"",IF(申込書!$E$4="","",ASC(申込書!$E$4)))</f>
        <v/>
      </c>
      <c r="M36" s="26"/>
      <c r="N36" s="23"/>
      <c r="O36" s="15"/>
      <c r="P36" s="16"/>
      <c r="Q36" s="15"/>
      <c r="R36" s="17"/>
      <c r="S36" s="15"/>
      <c r="T36" s="17"/>
      <c r="U36" s="385"/>
      <c r="V36" s="208"/>
      <c r="W36" s="6"/>
      <c r="X36" s="75"/>
      <c r="Y36" s="15"/>
      <c r="Z36" s="16"/>
      <c r="AA36" s="18"/>
      <c r="AB36" s="17"/>
      <c r="AC36" s="19"/>
      <c r="AD36" s="17"/>
      <c r="AE36" s="385"/>
      <c r="AF36" s="386"/>
      <c r="AG36" s="24"/>
      <c r="AH36" s="24"/>
      <c r="AI36" s="4" t="str">
        <f t="shared" si="0"/>
        <v>-</v>
      </c>
      <c r="AJ36" s="5"/>
      <c r="AK36" s="10"/>
      <c r="AL36" s="9"/>
      <c r="AM36" s="9"/>
      <c r="AN36" s="9"/>
      <c r="AO36" s="9"/>
      <c r="AP36" s="9"/>
      <c r="AQ36" s="9"/>
      <c r="AR36" s="384"/>
      <c r="AS36" s="10"/>
      <c r="AT36" s="10"/>
      <c r="AU36" s="9"/>
      <c r="AV36" s="9"/>
      <c r="AW36" s="9"/>
      <c r="AX36" s="9"/>
      <c r="AY36" s="9"/>
      <c r="AZ36" s="9"/>
      <c r="BA36" s="384"/>
      <c r="BB36" s="10"/>
      <c r="BC36" s="6"/>
      <c r="BD36" s="4"/>
      <c r="BE36" s="376"/>
      <c r="BF36" s="377" t="str">
        <f ca="1">IF(DY36=0,"",IF(申込書!$E$6="","",申込書!$E$6))</f>
        <v/>
      </c>
      <c r="BG36" s="66" t="str">
        <f t="shared" ca="1" si="1"/>
        <v/>
      </c>
      <c r="BH36" s="61" t="str" cm="1">
        <f t="array" aca="1" ref="BH36" ca="1">IF(クラス・種目リスト!$A$57=1,INDIRECT("$J36")&amp;INDIRECT("$H36")&amp;RIGHT(INDIRECT("$I36"),1),INDIRECT("$J36")&amp;INDIRECT("$H36"))</f>
        <v/>
      </c>
      <c r="BI36" s="54" t="str" cm="1">
        <f t="array" aca="1" ref="BI36" ca="1">IFERROR(HLOOKUP(INDIRECT("BH36"),クラス・種目リスト!$A$156:$L$207,3,FALSE),"-")</f>
        <v>-</v>
      </c>
      <c r="BJ36" s="54" t="str" cm="1">
        <f t="array" aca="1" ref="BJ36" ca="1">IFERROR(HLOOKUP(INDIRECT("BH36"),クラス・種目リスト!$A$156:$L$207,4,FALSE),"-")</f>
        <v>-</v>
      </c>
      <c r="BK36" s="54" t="str" cm="1">
        <f t="array" aca="1" ref="BK36" ca="1">IFERROR(HLOOKUP(INDIRECT("BH36"),クラス・種目リスト!$A$156:$L$207,5,FALSE),"-")</f>
        <v>-</v>
      </c>
      <c r="BL36" s="54" t="str" cm="1">
        <f t="array" aca="1" ref="BL36" ca="1">IFERROR(HLOOKUP(INDIRECT("BH36"),クラス・種目リスト!$A$156:$L$207,6,FALSE),"-")</f>
        <v>-</v>
      </c>
      <c r="BM36" s="54" t="str" cm="1">
        <f t="array" aca="1" ref="BM36" ca="1">IFERROR(HLOOKUP(INDIRECT("BH36"),クラス・種目リスト!$A$156:$L$207,7,FALSE),"-")</f>
        <v>-</v>
      </c>
      <c r="BN36" s="54" t="str" cm="1">
        <f t="array" aca="1" ref="BN36" ca="1">IFERROR(HLOOKUP(INDIRECT("BH36"),クラス・種目リスト!$A$156:$L$207,8,FALSE),"-")</f>
        <v>-</v>
      </c>
      <c r="BO36" s="54" t="str" cm="1">
        <f t="array" aca="1" ref="BO36" ca="1">IFERROR(HLOOKUP(INDIRECT("BH36"),クラス・種目リスト!$A$156:$L$207,9,FALSE),"-")</f>
        <v>-</v>
      </c>
      <c r="BP36" s="54" t="str" cm="1">
        <f t="array" aca="1" ref="BP36" ca="1">IFERROR(HLOOKUP(INDIRECT("BH36"),クラス・種目リスト!$A$156:$L$207,10,FALSE),"-")</f>
        <v>-</v>
      </c>
      <c r="BQ36" s="54" t="str" cm="1">
        <f t="array" aca="1" ref="BQ36" ca="1">IFERROR(HLOOKUP(INDIRECT("BH36"),クラス・種目リスト!$A$156:$L$207,11,FALSE),"-")</f>
        <v>-</v>
      </c>
      <c r="BR36" s="54" t="str" cm="1">
        <f t="array" aca="1" ref="BR36" ca="1">IFERROR(HLOOKUP(INDIRECT("BH36"),クラス・種目リスト!$A$156:$L$207,12,FALSE),"-")</f>
        <v>-</v>
      </c>
      <c r="BS36" s="54" t="str" cm="1">
        <f t="array" aca="1" ref="BS36" ca="1">IFERROR(HLOOKUP(INDIRECT("BH36"),クラス・種目リスト!$A$156:$L$207,13,FALSE),"-")</f>
        <v>-</v>
      </c>
      <c r="BT36" s="54" t="str" cm="1">
        <f t="array" aca="1" ref="BT36" ca="1">IFERROR(HLOOKUP(INDIRECT("BH36"),クラス・種目リスト!$A$156:$L$207,14,FALSE),"-")</f>
        <v>-</v>
      </c>
      <c r="BU36" s="54" t="str" cm="1">
        <f t="array" aca="1" ref="BU36" ca="1">IFERROR(HLOOKUP(INDIRECT("BH36"),クラス・種目リスト!$A$156:$L$207,15,FALSE),"-")</f>
        <v>-</v>
      </c>
      <c r="BV36" s="54" t="str" cm="1">
        <f t="array" aca="1" ref="BV36" ca="1">IFERROR(HLOOKUP(INDIRECT("BH36"),クラス・種目リスト!$A$156:$L$207,16,FALSE),"-")</f>
        <v>-</v>
      </c>
      <c r="BW36" s="54" t="str" cm="1">
        <f t="array" aca="1" ref="BW36" ca="1">IFERROR(HLOOKUP(INDIRECT("BH36"),クラス・種目リスト!$A$156:$L$207,17,FALSE),"-")</f>
        <v>-</v>
      </c>
      <c r="BX36" s="54" t="str" cm="1">
        <f t="array" aca="1" ref="BX36" ca="1">IFERROR(HLOOKUP(INDIRECT("BH36"),クラス・種目リスト!$A$156:$L$207,18,FALSE),"-")</f>
        <v>-</v>
      </c>
      <c r="BY36" s="54" t="str" cm="1">
        <f t="array" aca="1" ref="BY36" ca="1">IFERROR(HLOOKUP(INDIRECT("BH36"),クラス・種目リスト!$A$156:$L$207,19,FALSE),"-")</f>
        <v>-</v>
      </c>
      <c r="BZ36" s="54" t="str" cm="1">
        <f t="array" aca="1" ref="BZ36" ca="1">IFERROR(HLOOKUP(INDIRECT("BH36"),クラス・種目リスト!$A$156:$L$207,20,FALSE),"-")</f>
        <v>-</v>
      </c>
      <c r="CA36" s="54" t="str" cm="1">
        <f t="array" aca="1" ref="CA36" ca="1">IFERROR(HLOOKUP(INDIRECT("BH36"),クラス・種目リスト!$A$156:$L$207,21,FALSE),"-")</f>
        <v>-</v>
      </c>
      <c r="CB36" s="54" t="str" cm="1">
        <f t="array" aca="1" ref="CB36" ca="1">IFERROR(HLOOKUP(INDIRECT("BH36"),クラス・種目リスト!$A$156:$L$207,22,FALSE),"-")</f>
        <v>-</v>
      </c>
      <c r="CC36" s="54" t="str" cm="1">
        <f t="array" aca="1" ref="CC36" ca="1">IFERROR(HLOOKUP(INDIRECT("BH36"),クラス・種目リスト!$A$156:$L$207,23,FALSE),"-")</f>
        <v>-</v>
      </c>
      <c r="CD36" s="54" t="str" cm="1">
        <f t="array" aca="1" ref="CD36" ca="1">IFERROR(HLOOKUP(INDIRECT("BH36"),クラス・種目リスト!$A$156:$L$207,24,FALSE),"-")</f>
        <v>-</v>
      </c>
      <c r="CE36" s="54" t="str" cm="1">
        <f t="array" aca="1" ref="CE36" ca="1">IFERROR(HLOOKUP(INDIRECT("BH36"),クラス・種目リスト!$A$156:$L$207,25,FALSE),"-")</f>
        <v>-</v>
      </c>
      <c r="CF36" s="54" t="str" cm="1">
        <f t="array" aca="1" ref="CF36" ca="1">IFERROR(HLOOKUP(INDIRECT("BH36"),クラス・種目リスト!$A$156:$L$207,26,FALSE),"-")</f>
        <v>-</v>
      </c>
      <c r="CG36" s="54" t="str" cm="1">
        <f t="array" aca="1" ref="CG36" ca="1">IFERROR(HLOOKUP(INDIRECT("BH36"),クラス・種目リスト!$A$156:$L$207,27,FALSE),"-")</f>
        <v>-</v>
      </c>
      <c r="CH36" s="54" cm="1">
        <f t="array" aca="1" ref="CH36" ca="1">COUNTIF(BI36:CG36,INDIRECT("N36"))</f>
        <v>0</v>
      </c>
      <c r="CI36" s="54" cm="1">
        <f t="array" aca="1" ref="CI36" ca="1">COUNTIF(BI36:CG36,INDIRECT("X36"))</f>
        <v>0</v>
      </c>
      <c r="CJ36" s="54"/>
      <c r="CK36" s="54"/>
      <c r="CL36" s="54"/>
      <c r="CM36" s="54"/>
      <c r="CN36" s="54"/>
      <c r="CO36" s="54"/>
      <c r="CP36" s="54"/>
      <c r="CQ36" s="54"/>
      <c r="CR36" s="54"/>
      <c r="CS36" s="54"/>
      <c r="CT36" s="54"/>
      <c r="CU36" s="54"/>
      <c r="CV36" s="54"/>
      <c r="CW36" s="54"/>
      <c r="CX36" s="54"/>
      <c r="CY36" s="54"/>
      <c r="CZ36" s="54"/>
      <c r="DA36" s="54"/>
      <c r="DB36" s="54"/>
      <c r="DC36" s="54"/>
      <c r="DD36" s="54"/>
      <c r="DE36" s="54"/>
      <c r="DF36" s="54"/>
      <c r="DG36" s="54"/>
      <c r="DH36" s="54"/>
      <c r="DI36" s="54"/>
      <c r="DJ36" s="54"/>
      <c r="DK36" s="54"/>
      <c r="DL36" s="54"/>
      <c r="DM36" s="54"/>
      <c r="DN36" s="54"/>
      <c r="DO36" s="150"/>
      <c r="DP36" s="150"/>
      <c r="DQ36" s="150"/>
      <c r="DR36" s="150"/>
      <c r="DS36" s="150"/>
      <c r="DT36" s="150"/>
      <c r="DU36" s="150"/>
      <c r="DV36" s="55" t="str" cm="1">
        <f t="array" aca="1" ref="DV36" ca="1">INDIRECT("J36")</f>
        <v/>
      </c>
      <c r="DW36" s="150" cm="1">
        <f t="array" aca="1" ref="DW36" ca="1">IF(INDIRECT("N36")="-",0,COUNTA(INDIRECT("N36")))+IF(INDIRECT("X36")="-",0,COUNTA(INDIRECT("X36")))+IF(INDIRECT("AK36")="-",0,COUNTA(INDIRECT("AK36")))+IF(INDIRECT("AT36")="-",0,COUNTA(INDIRECT("AT36")))</f>
        <v>0</v>
      </c>
      <c r="DX36" s="150"/>
      <c r="DY36" s="55" cm="1">
        <f t="array" aca="1" ref="DY36" ca="1">INDIRECT("C36")</f>
        <v>0</v>
      </c>
      <c r="DZ36" s="50"/>
      <c r="EA36" s="50" t="str" cm="1">
        <f t="array" aca="1" ref="EA36" ca="1">IFERROR(FIND("《",INDIRECT("N36")),"")</f>
        <v/>
      </c>
      <c r="EB36" s="50" t="str" cm="1">
        <f t="array" aca="1" ref="EB36" ca="1">IFERROR(FIND("《",INDIRECT("X36")),"")</f>
        <v/>
      </c>
      <c r="EC36" s="50"/>
      <c r="ED36" s="50"/>
    </row>
    <row r="37" spans="1:134" ht="19.5" customHeight="1" x14ac:dyDescent="0.15">
      <c r="A37" s="266"/>
      <c r="B37" s="48"/>
      <c r="C37" s="80"/>
      <c r="D37" s="36"/>
      <c r="E37" s="37"/>
      <c r="F37" s="38"/>
      <c r="G37" s="20"/>
      <c r="H37" s="4"/>
      <c r="I37" s="6"/>
      <c r="J37" s="217" t="str">
        <f ca="1">IF(DY37=0,"",IF(申込書!$B$6="","",申込書!$B$6))</f>
        <v/>
      </c>
      <c r="K37" s="218" t="str">
        <f ca="1">IF(DY37=0,"",IF(申込書!$B$4="","",申込書!$B$4))</f>
        <v/>
      </c>
      <c r="L37" s="217" t="str">
        <f ca="1">IF(DY37=0,"",IF(申込書!$E$4="","",ASC(申込書!$E$4)))</f>
        <v/>
      </c>
      <c r="M37" s="26"/>
      <c r="N37" s="23"/>
      <c r="O37" s="15"/>
      <c r="P37" s="16"/>
      <c r="Q37" s="15"/>
      <c r="R37" s="17"/>
      <c r="S37" s="15"/>
      <c r="T37" s="17"/>
      <c r="U37" s="385"/>
      <c r="V37" s="208"/>
      <c r="W37" s="6"/>
      <c r="X37" s="75"/>
      <c r="Y37" s="15"/>
      <c r="Z37" s="16"/>
      <c r="AA37" s="18"/>
      <c r="AB37" s="17"/>
      <c r="AC37" s="19"/>
      <c r="AD37" s="17"/>
      <c r="AE37" s="385"/>
      <c r="AF37" s="386"/>
      <c r="AG37" s="24"/>
      <c r="AH37" s="24"/>
      <c r="AI37" s="4" t="str">
        <f t="shared" si="0"/>
        <v>-</v>
      </c>
      <c r="AJ37" s="5"/>
      <c r="AK37" s="10"/>
      <c r="AL37" s="9"/>
      <c r="AM37" s="9"/>
      <c r="AN37" s="9"/>
      <c r="AO37" s="9"/>
      <c r="AP37" s="9"/>
      <c r="AQ37" s="9"/>
      <c r="AR37" s="384"/>
      <c r="AS37" s="10"/>
      <c r="AT37" s="10"/>
      <c r="AU37" s="9"/>
      <c r="AV37" s="9"/>
      <c r="AW37" s="9"/>
      <c r="AX37" s="9"/>
      <c r="AY37" s="9"/>
      <c r="AZ37" s="9"/>
      <c r="BA37" s="384"/>
      <c r="BB37" s="10"/>
      <c r="BC37" s="6"/>
      <c r="BD37" s="4"/>
      <c r="BE37" s="376"/>
      <c r="BF37" s="377" t="str">
        <f ca="1">IF(DY37=0,"",IF(申込書!$E$6="","",申込書!$E$6))</f>
        <v/>
      </c>
      <c r="BG37" s="66" t="str">
        <f t="shared" ca="1" si="1"/>
        <v/>
      </c>
      <c r="BH37" s="61" t="str" cm="1">
        <f t="array" aca="1" ref="BH37" ca="1">IF(クラス・種目リスト!$A$57=1,INDIRECT("$J37")&amp;INDIRECT("$H37")&amp;RIGHT(INDIRECT("$I37"),1),INDIRECT("$J37")&amp;INDIRECT("$H37"))</f>
        <v/>
      </c>
      <c r="BI37" s="54" t="str" cm="1">
        <f t="array" aca="1" ref="BI37" ca="1">IFERROR(HLOOKUP(INDIRECT("BH37"),クラス・種目リスト!$A$156:$L$207,3,FALSE),"-")</f>
        <v>-</v>
      </c>
      <c r="BJ37" s="54" t="str" cm="1">
        <f t="array" aca="1" ref="BJ37" ca="1">IFERROR(HLOOKUP(INDIRECT("BH37"),クラス・種目リスト!$A$156:$L$207,4,FALSE),"-")</f>
        <v>-</v>
      </c>
      <c r="BK37" s="54" t="str" cm="1">
        <f t="array" aca="1" ref="BK37" ca="1">IFERROR(HLOOKUP(INDIRECT("BH37"),クラス・種目リスト!$A$156:$L$207,5,FALSE),"-")</f>
        <v>-</v>
      </c>
      <c r="BL37" s="54" t="str" cm="1">
        <f t="array" aca="1" ref="BL37" ca="1">IFERROR(HLOOKUP(INDIRECT("BH37"),クラス・種目リスト!$A$156:$L$207,6,FALSE),"-")</f>
        <v>-</v>
      </c>
      <c r="BM37" s="54" t="str" cm="1">
        <f t="array" aca="1" ref="BM37" ca="1">IFERROR(HLOOKUP(INDIRECT("BH37"),クラス・種目リスト!$A$156:$L$207,7,FALSE),"-")</f>
        <v>-</v>
      </c>
      <c r="BN37" s="54" t="str" cm="1">
        <f t="array" aca="1" ref="BN37" ca="1">IFERROR(HLOOKUP(INDIRECT("BH37"),クラス・種目リスト!$A$156:$L$207,8,FALSE),"-")</f>
        <v>-</v>
      </c>
      <c r="BO37" s="54" t="str" cm="1">
        <f t="array" aca="1" ref="BO37" ca="1">IFERROR(HLOOKUP(INDIRECT("BH37"),クラス・種目リスト!$A$156:$L$207,9,FALSE),"-")</f>
        <v>-</v>
      </c>
      <c r="BP37" s="54" t="str" cm="1">
        <f t="array" aca="1" ref="BP37" ca="1">IFERROR(HLOOKUP(INDIRECT("BH37"),クラス・種目リスト!$A$156:$L$207,10,FALSE),"-")</f>
        <v>-</v>
      </c>
      <c r="BQ37" s="54" t="str" cm="1">
        <f t="array" aca="1" ref="BQ37" ca="1">IFERROR(HLOOKUP(INDIRECT("BH37"),クラス・種目リスト!$A$156:$L$207,11,FALSE),"-")</f>
        <v>-</v>
      </c>
      <c r="BR37" s="54" t="str" cm="1">
        <f t="array" aca="1" ref="BR37" ca="1">IFERROR(HLOOKUP(INDIRECT("BH37"),クラス・種目リスト!$A$156:$L$207,12,FALSE),"-")</f>
        <v>-</v>
      </c>
      <c r="BS37" s="54" t="str" cm="1">
        <f t="array" aca="1" ref="BS37" ca="1">IFERROR(HLOOKUP(INDIRECT("BH37"),クラス・種目リスト!$A$156:$L$207,13,FALSE),"-")</f>
        <v>-</v>
      </c>
      <c r="BT37" s="54" t="str" cm="1">
        <f t="array" aca="1" ref="BT37" ca="1">IFERROR(HLOOKUP(INDIRECT("BH37"),クラス・種目リスト!$A$156:$L$207,14,FALSE),"-")</f>
        <v>-</v>
      </c>
      <c r="BU37" s="54" t="str" cm="1">
        <f t="array" aca="1" ref="BU37" ca="1">IFERROR(HLOOKUP(INDIRECT("BH37"),クラス・種目リスト!$A$156:$L$207,15,FALSE),"-")</f>
        <v>-</v>
      </c>
      <c r="BV37" s="54" t="str" cm="1">
        <f t="array" aca="1" ref="BV37" ca="1">IFERROR(HLOOKUP(INDIRECT("BH37"),クラス・種目リスト!$A$156:$L$207,16,FALSE),"-")</f>
        <v>-</v>
      </c>
      <c r="BW37" s="54" t="str" cm="1">
        <f t="array" aca="1" ref="BW37" ca="1">IFERROR(HLOOKUP(INDIRECT("BH37"),クラス・種目リスト!$A$156:$L$207,17,FALSE),"-")</f>
        <v>-</v>
      </c>
      <c r="BX37" s="54" t="str" cm="1">
        <f t="array" aca="1" ref="BX37" ca="1">IFERROR(HLOOKUP(INDIRECT("BH37"),クラス・種目リスト!$A$156:$L$207,18,FALSE),"-")</f>
        <v>-</v>
      </c>
      <c r="BY37" s="54" t="str" cm="1">
        <f t="array" aca="1" ref="BY37" ca="1">IFERROR(HLOOKUP(INDIRECT("BH37"),クラス・種目リスト!$A$156:$L$207,19,FALSE),"-")</f>
        <v>-</v>
      </c>
      <c r="BZ37" s="54" t="str" cm="1">
        <f t="array" aca="1" ref="BZ37" ca="1">IFERROR(HLOOKUP(INDIRECT("BH37"),クラス・種目リスト!$A$156:$L$207,20,FALSE),"-")</f>
        <v>-</v>
      </c>
      <c r="CA37" s="54" t="str" cm="1">
        <f t="array" aca="1" ref="CA37" ca="1">IFERROR(HLOOKUP(INDIRECT("BH37"),クラス・種目リスト!$A$156:$L$207,21,FALSE),"-")</f>
        <v>-</v>
      </c>
      <c r="CB37" s="54" t="str" cm="1">
        <f t="array" aca="1" ref="CB37" ca="1">IFERROR(HLOOKUP(INDIRECT("BH37"),クラス・種目リスト!$A$156:$L$207,22,FALSE),"-")</f>
        <v>-</v>
      </c>
      <c r="CC37" s="54" t="str" cm="1">
        <f t="array" aca="1" ref="CC37" ca="1">IFERROR(HLOOKUP(INDIRECT("BH37"),クラス・種目リスト!$A$156:$L$207,23,FALSE),"-")</f>
        <v>-</v>
      </c>
      <c r="CD37" s="54" t="str" cm="1">
        <f t="array" aca="1" ref="CD37" ca="1">IFERROR(HLOOKUP(INDIRECT("BH37"),クラス・種目リスト!$A$156:$L$207,24,FALSE),"-")</f>
        <v>-</v>
      </c>
      <c r="CE37" s="54" t="str" cm="1">
        <f t="array" aca="1" ref="CE37" ca="1">IFERROR(HLOOKUP(INDIRECT("BH37"),クラス・種目リスト!$A$156:$L$207,25,FALSE),"-")</f>
        <v>-</v>
      </c>
      <c r="CF37" s="54" t="str" cm="1">
        <f t="array" aca="1" ref="CF37" ca="1">IFERROR(HLOOKUP(INDIRECT("BH37"),クラス・種目リスト!$A$156:$L$207,26,FALSE),"-")</f>
        <v>-</v>
      </c>
      <c r="CG37" s="54" t="str" cm="1">
        <f t="array" aca="1" ref="CG37" ca="1">IFERROR(HLOOKUP(INDIRECT("BH37"),クラス・種目リスト!$A$156:$L$207,27,FALSE),"-")</f>
        <v>-</v>
      </c>
      <c r="CH37" s="54" cm="1">
        <f t="array" aca="1" ref="CH37" ca="1">COUNTIF(BI37:CG37,INDIRECT("N37"))</f>
        <v>0</v>
      </c>
      <c r="CI37" s="54" cm="1">
        <f t="array" aca="1" ref="CI37" ca="1">COUNTIF(BI37:CG37,INDIRECT("X37"))</f>
        <v>0</v>
      </c>
      <c r="CJ37" s="54"/>
      <c r="CK37" s="54"/>
      <c r="CL37" s="54"/>
      <c r="CM37" s="54"/>
      <c r="CN37" s="54"/>
      <c r="CO37" s="54"/>
      <c r="CP37" s="54"/>
      <c r="CQ37" s="54"/>
      <c r="CR37" s="54"/>
      <c r="CS37" s="54"/>
      <c r="CT37" s="54"/>
      <c r="CU37" s="54"/>
      <c r="CV37" s="54"/>
      <c r="CW37" s="54"/>
      <c r="CX37" s="54"/>
      <c r="CY37" s="54"/>
      <c r="CZ37" s="54"/>
      <c r="DA37" s="54"/>
      <c r="DB37" s="54"/>
      <c r="DC37" s="54"/>
      <c r="DD37" s="54"/>
      <c r="DE37" s="54"/>
      <c r="DF37" s="54"/>
      <c r="DG37" s="54"/>
      <c r="DH37" s="54"/>
      <c r="DI37" s="54"/>
      <c r="DJ37" s="54"/>
      <c r="DK37" s="54"/>
      <c r="DL37" s="54"/>
      <c r="DM37" s="54"/>
      <c r="DN37" s="54"/>
      <c r="DO37" s="150"/>
      <c r="DP37" s="150"/>
      <c r="DQ37" s="150"/>
      <c r="DR37" s="150"/>
      <c r="DS37" s="150"/>
      <c r="DT37" s="150"/>
      <c r="DU37" s="150"/>
      <c r="DV37" s="55" t="str" cm="1">
        <f t="array" aca="1" ref="DV37" ca="1">INDIRECT("J37")</f>
        <v/>
      </c>
      <c r="DW37" s="150" cm="1">
        <f t="array" aca="1" ref="DW37" ca="1">IF(INDIRECT("N37")="-",0,COUNTA(INDIRECT("N37")))+IF(INDIRECT("X37")="-",0,COUNTA(INDIRECT("X37")))+IF(INDIRECT("AK37")="-",0,COUNTA(INDIRECT("AK37")))+IF(INDIRECT("AT37")="-",0,COUNTA(INDIRECT("AT37")))</f>
        <v>0</v>
      </c>
      <c r="DX37" s="150"/>
      <c r="DY37" s="55" cm="1">
        <f t="array" aca="1" ref="DY37" ca="1">INDIRECT("C37")</f>
        <v>0</v>
      </c>
      <c r="DZ37" s="50"/>
      <c r="EA37" s="50" t="str" cm="1">
        <f t="array" aca="1" ref="EA37" ca="1">IFERROR(FIND("《",INDIRECT("N37")),"")</f>
        <v/>
      </c>
      <c r="EB37" s="50" t="str" cm="1">
        <f t="array" aca="1" ref="EB37" ca="1">IFERROR(FIND("《",INDIRECT("X37")),"")</f>
        <v/>
      </c>
      <c r="EC37" s="50"/>
      <c r="ED37" s="50"/>
    </row>
    <row r="38" spans="1:134" ht="19.5" customHeight="1" x14ac:dyDescent="0.15">
      <c r="A38" s="266"/>
      <c r="B38" s="48"/>
      <c r="C38" s="81"/>
      <c r="D38" s="39"/>
      <c r="E38" s="37"/>
      <c r="F38" s="38"/>
      <c r="G38" s="20"/>
      <c r="H38" s="4"/>
      <c r="I38" s="6"/>
      <c r="J38" s="217" t="str">
        <f ca="1">IF(DY38=0,"",IF(申込書!$B$6="","",申込書!$B$6))</f>
        <v/>
      </c>
      <c r="K38" s="218" t="str">
        <f ca="1">IF(DY38=0,"",IF(申込書!$B$4="","",申込書!$B$4))</f>
        <v/>
      </c>
      <c r="L38" s="217" t="str">
        <f ca="1">IF(DY38=0,"",IF(申込書!$E$4="","",ASC(申込書!$E$4)))</f>
        <v/>
      </c>
      <c r="M38" s="26"/>
      <c r="N38" s="23"/>
      <c r="O38" s="15"/>
      <c r="P38" s="16"/>
      <c r="Q38" s="15"/>
      <c r="R38" s="17"/>
      <c r="S38" s="15"/>
      <c r="T38" s="17"/>
      <c r="U38" s="385"/>
      <c r="V38" s="208"/>
      <c r="W38" s="6"/>
      <c r="X38" s="75"/>
      <c r="Y38" s="15"/>
      <c r="Z38" s="16"/>
      <c r="AA38" s="18"/>
      <c r="AB38" s="17"/>
      <c r="AC38" s="19"/>
      <c r="AD38" s="17"/>
      <c r="AE38" s="385"/>
      <c r="AF38" s="386"/>
      <c r="AG38" s="24"/>
      <c r="AH38" s="24"/>
      <c r="AI38" s="4" t="str">
        <f t="shared" ref="AI38:AI55" si="2">IF(AH38="","-","")</f>
        <v>-</v>
      </c>
      <c r="AJ38" s="5"/>
      <c r="AK38" s="10"/>
      <c r="AL38" s="9"/>
      <c r="AM38" s="9"/>
      <c r="AN38" s="9"/>
      <c r="AO38" s="9"/>
      <c r="AP38" s="9"/>
      <c r="AQ38" s="9"/>
      <c r="AR38" s="384"/>
      <c r="AS38" s="10"/>
      <c r="AT38" s="10"/>
      <c r="AU38" s="9"/>
      <c r="AV38" s="9"/>
      <c r="AW38" s="9"/>
      <c r="AX38" s="9"/>
      <c r="AY38" s="9"/>
      <c r="AZ38" s="9"/>
      <c r="BA38" s="384"/>
      <c r="BB38" s="10"/>
      <c r="BC38" s="6"/>
      <c r="BD38" s="4"/>
      <c r="BE38" s="376"/>
      <c r="BF38" s="377" t="str">
        <f ca="1">IF(DY38=0,"",IF(申込書!$E$6="","",申込書!$E$6))</f>
        <v/>
      </c>
      <c r="BG38" s="66" t="str">
        <f t="shared" ca="1" si="1"/>
        <v/>
      </c>
      <c r="BH38" s="61" t="str" cm="1">
        <f t="array" aca="1" ref="BH38" ca="1">IF(クラス・種目リスト!$A$57=1,INDIRECT("$J38")&amp;INDIRECT("$H38")&amp;RIGHT(INDIRECT("$I38"),1),INDIRECT("$J38")&amp;INDIRECT("$H38"))</f>
        <v/>
      </c>
      <c r="BI38" s="54" t="str" cm="1">
        <f t="array" aca="1" ref="BI38" ca="1">IFERROR(HLOOKUP(INDIRECT("BH38"),クラス・種目リスト!$A$156:$L$207,3,FALSE),"-")</f>
        <v>-</v>
      </c>
      <c r="BJ38" s="54" t="str" cm="1">
        <f t="array" aca="1" ref="BJ38" ca="1">IFERROR(HLOOKUP(INDIRECT("BH38"),クラス・種目リスト!$A$156:$L$207,4,FALSE),"-")</f>
        <v>-</v>
      </c>
      <c r="BK38" s="54" t="str" cm="1">
        <f t="array" aca="1" ref="BK38" ca="1">IFERROR(HLOOKUP(INDIRECT("BH38"),クラス・種目リスト!$A$156:$L$207,5,FALSE),"-")</f>
        <v>-</v>
      </c>
      <c r="BL38" s="54" t="str" cm="1">
        <f t="array" aca="1" ref="BL38" ca="1">IFERROR(HLOOKUP(INDIRECT("BH38"),クラス・種目リスト!$A$156:$L$207,6,FALSE),"-")</f>
        <v>-</v>
      </c>
      <c r="BM38" s="54" t="str" cm="1">
        <f t="array" aca="1" ref="BM38" ca="1">IFERROR(HLOOKUP(INDIRECT("BH38"),クラス・種目リスト!$A$156:$L$207,7,FALSE),"-")</f>
        <v>-</v>
      </c>
      <c r="BN38" s="54" t="str" cm="1">
        <f t="array" aca="1" ref="BN38" ca="1">IFERROR(HLOOKUP(INDIRECT("BH38"),クラス・種目リスト!$A$156:$L$207,8,FALSE),"-")</f>
        <v>-</v>
      </c>
      <c r="BO38" s="54" t="str" cm="1">
        <f t="array" aca="1" ref="BO38" ca="1">IFERROR(HLOOKUP(INDIRECT("BH38"),クラス・種目リスト!$A$156:$L$207,9,FALSE),"-")</f>
        <v>-</v>
      </c>
      <c r="BP38" s="54" t="str" cm="1">
        <f t="array" aca="1" ref="BP38" ca="1">IFERROR(HLOOKUP(INDIRECT("BH38"),クラス・種目リスト!$A$156:$L$207,10,FALSE),"-")</f>
        <v>-</v>
      </c>
      <c r="BQ38" s="54" t="str" cm="1">
        <f t="array" aca="1" ref="BQ38" ca="1">IFERROR(HLOOKUP(INDIRECT("BH38"),クラス・種目リスト!$A$156:$L$207,11,FALSE),"-")</f>
        <v>-</v>
      </c>
      <c r="BR38" s="54" t="str" cm="1">
        <f t="array" aca="1" ref="BR38" ca="1">IFERROR(HLOOKUP(INDIRECT("BH38"),クラス・種目リスト!$A$156:$L$207,12,FALSE),"-")</f>
        <v>-</v>
      </c>
      <c r="BS38" s="54" t="str" cm="1">
        <f t="array" aca="1" ref="BS38" ca="1">IFERROR(HLOOKUP(INDIRECT("BH38"),クラス・種目リスト!$A$156:$L$207,13,FALSE),"-")</f>
        <v>-</v>
      </c>
      <c r="BT38" s="54" t="str" cm="1">
        <f t="array" aca="1" ref="BT38" ca="1">IFERROR(HLOOKUP(INDIRECT("BH38"),クラス・種目リスト!$A$156:$L$207,14,FALSE),"-")</f>
        <v>-</v>
      </c>
      <c r="BU38" s="54" t="str" cm="1">
        <f t="array" aca="1" ref="BU38" ca="1">IFERROR(HLOOKUP(INDIRECT("BH38"),クラス・種目リスト!$A$156:$L$207,15,FALSE),"-")</f>
        <v>-</v>
      </c>
      <c r="BV38" s="54" t="str" cm="1">
        <f t="array" aca="1" ref="BV38" ca="1">IFERROR(HLOOKUP(INDIRECT("BH38"),クラス・種目リスト!$A$156:$L$207,16,FALSE),"-")</f>
        <v>-</v>
      </c>
      <c r="BW38" s="54" t="str" cm="1">
        <f t="array" aca="1" ref="BW38" ca="1">IFERROR(HLOOKUP(INDIRECT("BH38"),クラス・種目リスト!$A$156:$L$207,17,FALSE),"-")</f>
        <v>-</v>
      </c>
      <c r="BX38" s="54" t="str" cm="1">
        <f t="array" aca="1" ref="BX38" ca="1">IFERROR(HLOOKUP(INDIRECT("BH38"),クラス・種目リスト!$A$156:$L$207,18,FALSE),"-")</f>
        <v>-</v>
      </c>
      <c r="BY38" s="54" t="str" cm="1">
        <f t="array" aca="1" ref="BY38" ca="1">IFERROR(HLOOKUP(INDIRECT("BH38"),クラス・種目リスト!$A$156:$L$207,19,FALSE),"-")</f>
        <v>-</v>
      </c>
      <c r="BZ38" s="54" t="str" cm="1">
        <f t="array" aca="1" ref="BZ38" ca="1">IFERROR(HLOOKUP(INDIRECT("BH38"),クラス・種目リスト!$A$156:$L$207,20,FALSE),"-")</f>
        <v>-</v>
      </c>
      <c r="CA38" s="54" t="str" cm="1">
        <f t="array" aca="1" ref="CA38" ca="1">IFERROR(HLOOKUP(INDIRECT("BH38"),クラス・種目リスト!$A$156:$L$207,21,FALSE),"-")</f>
        <v>-</v>
      </c>
      <c r="CB38" s="54" t="str" cm="1">
        <f t="array" aca="1" ref="CB38" ca="1">IFERROR(HLOOKUP(INDIRECT("BH38"),クラス・種目リスト!$A$156:$L$207,22,FALSE),"-")</f>
        <v>-</v>
      </c>
      <c r="CC38" s="54" t="str" cm="1">
        <f t="array" aca="1" ref="CC38" ca="1">IFERROR(HLOOKUP(INDIRECT("BH38"),クラス・種目リスト!$A$156:$L$207,23,FALSE),"-")</f>
        <v>-</v>
      </c>
      <c r="CD38" s="54" t="str" cm="1">
        <f t="array" aca="1" ref="CD38" ca="1">IFERROR(HLOOKUP(INDIRECT("BH38"),クラス・種目リスト!$A$156:$L$207,24,FALSE),"-")</f>
        <v>-</v>
      </c>
      <c r="CE38" s="54" t="str" cm="1">
        <f t="array" aca="1" ref="CE38" ca="1">IFERROR(HLOOKUP(INDIRECT("BH38"),クラス・種目リスト!$A$156:$L$207,25,FALSE),"-")</f>
        <v>-</v>
      </c>
      <c r="CF38" s="54" t="str" cm="1">
        <f t="array" aca="1" ref="CF38" ca="1">IFERROR(HLOOKUP(INDIRECT("BH38"),クラス・種目リスト!$A$156:$L$207,26,FALSE),"-")</f>
        <v>-</v>
      </c>
      <c r="CG38" s="54" t="str" cm="1">
        <f t="array" aca="1" ref="CG38" ca="1">IFERROR(HLOOKUP(INDIRECT("BH38"),クラス・種目リスト!$A$156:$L$207,27,FALSE),"-")</f>
        <v>-</v>
      </c>
      <c r="CH38" s="54" cm="1">
        <f t="array" aca="1" ref="CH38" ca="1">COUNTIF(BI38:CG38,INDIRECT("N38"))</f>
        <v>0</v>
      </c>
      <c r="CI38" s="54" cm="1">
        <f t="array" aca="1" ref="CI38" ca="1">COUNTIF(BI38:CG38,INDIRECT("X38"))</f>
        <v>0</v>
      </c>
      <c r="CJ38" s="54"/>
      <c r="CK38" s="54"/>
      <c r="CL38" s="54"/>
      <c r="CM38" s="54"/>
      <c r="CN38" s="54"/>
      <c r="CO38" s="54"/>
      <c r="CP38" s="54"/>
      <c r="CQ38" s="54"/>
      <c r="CR38" s="54"/>
      <c r="CS38" s="54"/>
      <c r="CT38" s="54"/>
      <c r="CU38" s="54"/>
      <c r="CV38" s="54"/>
      <c r="CW38" s="54"/>
      <c r="CX38" s="54"/>
      <c r="CY38" s="54"/>
      <c r="CZ38" s="54"/>
      <c r="DA38" s="54"/>
      <c r="DB38" s="54"/>
      <c r="DC38" s="54"/>
      <c r="DD38" s="54"/>
      <c r="DE38" s="54"/>
      <c r="DF38" s="54"/>
      <c r="DG38" s="54"/>
      <c r="DH38" s="54"/>
      <c r="DI38" s="54"/>
      <c r="DJ38" s="54"/>
      <c r="DK38" s="54"/>
      <c r="DL38" s="54"/>
      <c r="DM38" s="54"/>
      <c r="DN38" s="54"/>
      <c r="DO38" s="150"/>
      <c r="DP38" s="150"/>
      <c r="DQ38" s="150"/>
      <c r="DR38" s="150"/>
      <c r="DS38" s="150"/>
      <c r="DT38" s="150"/>
      <c r="DU38" s="150"/>
      <c r="DV38" s="55" t="str" cm="1">
        <f t="array" aca="1" ref="DV38" ca="1">INDIRECT("J38")</f>
        <v/>
      </c>
      <c r="DW38" s="150" cm="1">
        <f t="array" aca="1" ref="DW38" ca="1">IF(INDIRECT("N38")="-",0,COUNTA(INDIRECT("N38")))+IF(INDIRECT("X38")="-",0,COUNTA(INDIRECT("X38")))+IF(INDIRECT("AK38")="-",0,COUNTA(INDIRECT("AK38")))+IF(INDIRECT("AT38")="-",0,COUNTA(INDIRECT("AT38")))</f>
        <v>0</v>
      </c>
      <c r="DX38" s="150"/>
      <c r="DY38" s="55" cm="1">
        <f t="array" aca="1" ref="DY38" ca="1">INDIRECT("C38")</f>
        <v>0</v>
      </c>
      <c r="DZ38" s="50"/>
      <c r="EA38" s="50" t="str" cm="1">
        <f t="array" aca="1" ref="EA38" ca="1">IFERROR(FIND("《",INDIRECT("N38")),"")</f>
        <v/>
      </c>
      <c r="EB38" s="50" t="str" cm="1">
        <f t="array" aca="1" ref="EB38" ca="1">IFERROR(FIND("《",INDIRECT("X38")),"")</f>
        <v/>
      </c>
      <c r="EC38" s="50"/>
      <c r="ED38" s="50"/>
    </row>
    <row r="39" spans="1:134" ht="19.5" customHeight="1" x14ac:dyDescent="0.15">
      <c r="A39" s="266"/>
      <c r="B39" s="48"/>
      <c r="C39" s="80"/>
      <c r="D39" s="36"/>
      <c r="E39" s="37"/>
      <c r="F39" s="38"/>
      <c r="G39" s="20"/>
      <c r="H39" s="4"/>
      <c r="I39" s="6"/>
      <c r="J39" s="217" t="str">
        <f ca="1">IF(DY39=0,"",IF(申込書!$B$6="","",申込書!$B$6))</f>
        <v/>
      </c>
      <c r="K39" s="218" t="str">
        <f ca="1">IF(DY39=0,"",IF(申込書!$B$4="","",申込書!$B$4))</f>
        <v/>
      </c>
      <c r="L39" s="217" t="str">
        <f ca="1">IF(DY39=0,"",IF(申込書!$E$4="","",ASC(申込書!$E$4)))</f>
        <v/>
      </c>
      <c r="M39" s="26"/>
      <c r="N39" s="23"/>
      <c r="O39" s="15"/>
      <c r="P39" s="16"/>
      <c r="Q39" s="15"/>
      <c r="R39" s="17"/>
      <c r="S39" s="15"/>
      <c r="T39" s="17"/>
      <c r="U39" s="385"/>
      <c r="V39" s="208"/>
      <c r="W39" s="6"/>
      <c r="X39" s="75"/>
      <c r="Y39" s="15"/>
      <c r="Z39" s="16"/>
      <c r="AA39" s="18"/>
      <c r="AB39" s="17"/>
      <c r="AC39" s="19"/>
      <c r="AD39" s="17"/>
      <c r="AE39" s="385"/>
      <c r="AF39" s="386"/>
      <c r="AG39" s="24"/>
      <c r="AH39" s="24"/>
      <c r="AI39" s="4" t="str">
        <f t="shared" si="2"/>
        <v>-</v>
      </c>
      <c r="AJ39" s="5"/>
      <c r="AK39" s="10"/>
      <c r="AL39" s="9"/>
      <c r="AM39" s="9"/>
      <c r="AN39" s="9"/>
      <c r="AO39" s="9"/>
      <c r="AP39" s="9"/>
      <c r="AQ39" s="9"/>
      <c r="AR39" s="384"/>
      <c r="AS39" s="10"/>
      <c r="AT39" s="10"/>
      <c r="AU39" s="9"/>
      <c r="AV39" s="9"/>
      <c r="AW39" s="9"/>
      <c r="AX39" s="9"/>
      <c r="AY39" s="9"/>
      <c r="AZ39" s="9"/>
      <c r="BA39" s="384"/>
      <c r="BB39" s="10"/>
      <c r="BC39" s="6"/>
      <c r="BD39" s="4"/>
      <c r="BE39" s="376"/>
      <c r="BF39" s="377" t="str">
        <f ca="1">IF(DY39=0,"",IF(申込書!$E$6="","",申込書!$E$6))</f>
        <v/>
      </c>
      <c r="BG39" s="66" t="str">
        <f t="shared" ca="1" si="1"/>
        <v/>
      </c>
      <c r="BH39" s="61" t="str" cm="1">
        <f t="array" aca="1" ref="BH39" ca="1">IF(クラス・種目リスト!$A$57=1,INDIRECT("$J39")&amp;INDIRECT("$H39")&amp;RIGHT(INDIRECT("$I39"),1),INDIRECT("$J39")&amp;INDIRECT("$H39"))</f>
        <v/>
      </c>
      <c r="BI39" s="54" t="str" cm="1">
        <f t="array" aca="1" ref="BI39" ca="1">IFERROR(HLOOKUP(INDIRECT("BH39"),クラス・種目リスト!$A$156:$L$207,3,FALSE),"-")</f>
        <v>-</v>
      </c>
      <c r="BJ39" s="54" t="str" cm="1">
        <f t="array" aca="1" ref="BJ39" ca="1">IFERROR(HLOOKUP(INDIRECT("BH39"),クラス・種目リスト!$A$156:$L$207,4,FALSE),"-")</f>
        <v>-</v>
      </c>
      <c r="BK39" s="54" t="str" cm="1">
        <f t="array" aca="1" ref="BK39" ca="1">IFERROR(HLOOKUP(INDIRECT("BH39"),クラス・種目リスト!$A$156:$L$207,5,FALSE),"-")</f>
        <v>-</v>
      </c>
      <c r="BL39" s="54" t="str" cm="1">
        <f t="array" aca="1" ref="BL39" ca="1">IFERROR(HLOOKUP(INDIRECT("BH39"),クラス・種目リスト!$A$156:$L$207,6,FALSE),"-")</f>
        <v>-</v>
      </c>
      <c r="BM39" s="54" t="str" cm="1">
        <f t="array" aca="1" ref="BM39" ca="1">IFERROR(HLOOKUP(INDIRECT("BH39"),クラス・種目リスト!$A$156:$L$207,7,FALSE),"-")</f>
        <v>-</v>
      </c>
      <c r="BN39" s="54" t="str" cm="1">
        <f t="array" aca="1" ref="BN39" ca="1">IFERROR(HLOOKUP(INDIRECT("BH39"),クラス・種目リスト!$A$156:$L$207,8,FALSE),"-")</f>
        <v>-</v>
      </c>
      <c r="BO39" s="54" t="str" cm="1">
        <f t="array" aca="1" ref="BO39" ca="1">IFERROR(HLOOKUP(INDIRECT("BH39"),クラス・種目リスト!$A$156:$L$207,9,FALSE),"-")</f>
        <v>-</v>
      </c>
      <c r="BP39" s="54" t="str" cm="1">
        <f t="array" aca="1" ref="BP39" ca="1">IFERROR(HLOOKUP(INDIRECT("BH39"),クラス・種目リスト!$A$156:$L$207,10,FALSE),"-")</f>
        <v>-</v>
      </c>
      <c r="BQ39" s="54" t="str" cm="1">
        <f t="array" aca="1" ref="BQ39" ca="1">IFERROR(HLOOKUP(INDIRECT("BH39"),クラス・種目リスト!$A$156:$L$207,11,FALSE),"-")</f>
        <v>-</v>
      </c>
      <c r="BR39" s="54" t="str" cm="1">
        <f t="array" aca="1" ref="BR39" ca="1">IFERROR(HLOOKUP(INDIRECT("BH39"),クラス・種目リスト!$A$156:$L$207,12,FALSE),"-")</f>
        <v>-</v>
      </c>
      <c r="BS39" s="54" t="str" cm="1">
        <f t="array" aca="1" ref="BS39" ca="1">IFERROR(HLOOKUP(INDIRECT("BH39"),クラス・種目リスト!$A$156:$L$207,13,FALSE),"-")</f>
        <v>-</v>
      </c>
      <c r="BT39" s="54" t="str" cm="1">
        <f t="array" aca="1" ref="BT39" ca="1">IFERROR(HLOOKUP(INDIRECT("BH39"),クラス・種目リスト!$A$156:$L$207,14,FALSE),"-")</f>
        <v>-</v>
      </c>
      <c r="BU39" s="54" t="str" cm="1">
        <f t="array" aca="1" ref="BU39" ca="1">IFERROR(HLOOKUP(INDIRECT("BH39"),クラス・種目リスト!$A$156:$L$207,15,FALSE),"-")</f>
        <v>-</v>
      </c>
      <c r="BV39" s="54" t="str" cm="1">
        <f t="array" aca="1" ref="BV39" ca="1">IFERROR(HLOOKUP(INDIRECT("BH39"),クラス・種目リスト!$A$156:$L$207,16,FALSE),"-")</f>
        <v>-</v>
      </c>
      <c r="BW39" s="54" t="str" cm="1">
        <f t="array" aca="1" ref="BW39" ca="1">IFERROR(HLOOKUP(INDIRECT("BH39"),クラス・種目リスト!$A$156:$L$207,17,FALSE),"-")</f>
        <v>-</v>
      </c>
      <c r="BX39" s="54" t="str" cm="1">
        <f t="array" aca="1" ref="BX39" ca="1">IFERROR(HLOOKUP(INDIRECT("BH39"),クラス・種目リスト!$A$156:$L$207,18,FALSE),"-")</f>
        <v>-</v>
      </c>
      <c r="BY39" s="54" t="str" cm="1">
        <f t="array" aca="1" ref="BY39" ca="1">IFERROR(HLOOKUP(INDIRECT("BH39"),クラス・種目リスト!$A$156:$L$207,19,FALSE),"-")</f>
        <v>-</v>
      </c>
      <c r="BZ39" s="54" t="str" cm="1">
        <f t="array" aca="1" ref="BZ39" ca="1">IFERROR(HLOOKUP(INDIRECT("BH39"),クラス・種目リスト!$A$156:$L$207,20,FALSE),"-")</f>
        <v>-</v>
      </c>
      <c r="CA39" s="54" t="str" cm="1">
        <f t="array" aca="1" ref="CA39" ca="1">IFERROR(HLOOKUP(INDIRECT("BH39"),クラス・種目リスト!$A$156:$L$207,21,FALSE),"-")</f>
        <v>-</v>
      </c>
      <c r="CB39" s="54" t="str" cm="1">
        <f t="array" aca="1" ref="CB39" ca="1">IFERROR(HLOOKUP(INDIRECT("BH39"),クラス・種目リスト!$A$156:$L$207,22,FALSE),"-")</f>
        <v>-</v>
      </c>
      <c r="CC39" s="54" t="str" cm="1">
        <f t="array" aca="1" ref="CC39" ca="1">IFERROR(HLOOKUP(INDIRECT("BH39"),クラス・種目リスト!$A$156:$L$207,23,FALSE),"-")</f>
        <v>-</v>
      </c>
      <c r="CD39" s="54" t="str" cm="1">
        <f t="array" aca="1" ref="CD39" ca="1">IFERROR(HLOOKUP(INDIRECT("BH39"),クラス・種目リスト!$A$156:$L$207,24,FALSE),"-")</f>
        <v>-</v>
      </c>
      <c r="CE39" s="54" t="str" cm="1">
        <f t="array" aca="1" ref="CE39" ca="1">IFERROR(HLOOKUP(INDIRECT("BH39"),クラス・種目リスト!$A$156:$L$207,25,FALSE),"-")</f>
        <v>-</v>
      </c>
      <c r="CF39" s="54" t="str" cm="1">
        <f t="array" aca="1" ref="CF39" ca="1">IFERROR(HLOOKUP(INDIRECT("BH39"),クラス・種目リスト!$A$156:$L$207,26,FALSE),"-")</f>
        <v>-</v>
      </c>
      <c r="CG39" s="54" t="str" cm="1">
        <f t="array" aca="1" ref="CG39" ca="1">IFERROR(HLOOKUP(INDIRECT("BH39"),クラス・種目リスト!$A$156:$L$207,27,FALSE),"-")</f>
        <v>-</v>
      </c>
      <c r="CH39" s="54" cm="1">
        <f t="array" aca="1" ref="CH39" ca="1">COUNTIF(BI39:CG39,INDIRECT("N39"))</f>
        <v>0</v>
      </c>
      <c r="CI39" s="54" cm="1">
        <f t="array" aca="1" ref="CI39" ca="1">COUNTIF(BI39:CG39,INDIRECT("X39"))</f>
        <v>0</v>
      </c>
      <c r="CJ39" s="54"/>
      <c r="CK39" s="54"/>
      <c r="CL39" s="54"/>
      <c r="CM39" s="54"/>
      <c r="CN39" s="54"/>
      <c r="CO39" s="54"/>
      <c r="CP39" s="54"/>
      <c r="CQ39" s="54"/>
      <c r="CR39" s="54"/>
      <c r="CS39" s="54"/>
      <c r="CT39" s="54"/>
      <c r="CU39" s="54"/>
      <c r="CV39" s="54"/>
      <c r="CW39" s="54"/>
      <c r="CX39" s="54"/>
      <c r="CY39" s="54"/>
      <c r="CZ39" s="54"/>
      <c r="DA39" s="54"/>
      <c r="DB39" s="54"/>
      <c r="DC39" s="54"/>
      <c r="DD39" s="54"/>
      <c r="DE39" s="54"/>
      <c r="DF39" s="54"/>
      <c r="DG39" s="54"/>
      <c r="DH39" s="54"/>
      <c r="DI39" s="54"/>
      <c r="DJ39" s="54"/>
      <c r="DK39" s="54"/>
      <c r="DL39" s="54"/>
      <c r="DM39" s="54"/>
      <c r="DN39" s="54"/>
      <c r="DO39" s="150"/>
      <c r="DP39" s="150"/>
      <c r="DQ39" s="150"/>
      <c r="DR39" s="150"/>
      <c r="DS39" s="150"/>
      <c r="DT39" s="150"/>
      <c r="DU39" s="150"/>
      <c r="DV39" s="55" t="str" cm="1">
        <f t="array" aca="1" ref="DV39" ca="1">INDIRECT("J39")</f>
        <v/>
      </c>
      <c r="DW39" s="150" cm="1">
        <f t="array" aca="1" ref="DW39" ca="1">IF(INDIRECT("N39")="-",0,COUNTA(INDIRECT("N39")))+IF(INDIRECT("X39")="-",0,COUNTA(INDIRECT("X39")))+IF(INDIRECT("AK39")="-",0,COUNTA(INDIRECT("AK39")))+IF(INDIRECT("AT39")="-",0,COUNTA(INDIRECT("AT39")))</f>
        <v>0</v>
      </c>
      <c r="DX39" s="150"/>
      <c r="DY39" s="55" cm="1">
        <f t="array" aca="1" ref="DY39" ca="1">INDIRECT("C39")</f>
        <v>0</v>
      </c>
      <c r="DZ39" s="50"/>
      <c r="EA39" s="50" t="str" cm="1">
        <f t="array" aca="1" ref="EA39" ca="1">IFERROR(FIND("《",INDIRECT("N39")),"")</f>
        <v/>
      </c>
      <c r="EB39" s="50" t="str" cm="1">
        <f t="array" aca="1" ref="EB39" ca="1">IFERROR(FIND("《",INDIRECT("X39")),"")</f>
        <v/>
      </c>
      <c r="EC39" s="50"/>
      <c r="ED39" s="50"/>
    </row>
    <row r="40" spans="1:134" ht="19.5" customHeight="1" x14ac:dyDescent="0.15">
      <c r="A40" s="266"/>
      <c r="B40" s="48"/>
      <c r="C40" s="81"/>
      <c r="D40" s="39"/>
      <c r="E40" s="37"/>
      <c r="F40" s="38"/>
      <c r="G40" s="20"/>
      <c r="H40" s="4"/>
      <c r="I40" s="6"/>
      <c r="J40" s="217" t="str">
        <f ca="1">IF(DY40=0,"",IF(申込書!$B$6="","",申込書!$B$6))</f>
        <v/>
      </c>
      <c r="K40" s="218" t="str">
        <f ca="1">IF(DY40=0,"",IF(申込書!$B$4="","",申込書!$B$4))</f>
        <v/>
      </c>
      <c r="L40" s="217" t="str">
        <f ca="1">IF(DY40=0,"",IF(申込書!$E$4="","",ASC(申込書!$E$4)))</f>
        <v/>
      </c>
      <c r="M40" s="26"/>
      <c r="N40" s="23"/>
      <c r="O40" s="15"/>
      <c r="P40" s="16"/>
      <c r="Q40" s="15"/>
      <c r="R40" s="17"/>
      <c r="S40" s="15"/>
      <c r="T40" s="17"/>
      <c r="U40" s="385"/>
      <c r="V40" s="208"/>
      <c r="W40" s="6"/>
      <c r="X40" s="75"/>
      <c r="Y40" s="15"/>
      <c r="Z40" s="16"/>
      <c r="AA40" s="18"/>
      <c r="AB40" s="17"/>
      <c r="AC40" s="19"/>
      <c r="AD40" s="17"/>
      <c r="AE40" s="385"/>
      <c r="AF40" s="386"/>
      <c r="AG40" s="24"/>
      <c r="AH40" s="24"/>
      <c r="AI40" s="4" t="str">
        <f t="shared" si="2"/>
        <v>-</v>
      </c>
      <c r="AJ40" s="5"/>
      <c r="AK40" s="10"/>
      <c r="AL40" s="9"/>
      <c r="AM40" s="9"/>
      <c r="AN40" s="9"/>
      <c r="AO40" s="9"/>
      <c r="AP40" s="9"/>
      <c r="AQ40" s="9"/>
      <c r="AR40" s="384"/>
      <c r="AS40" s="10"/>
      <c r="AT40" s="10"/>
      <c r="AU40" s="9"/>
      <c r="AV40" s="9"/>
      <c r="AW40" s="9"/>
      <c r="AX40" s="9"/>
      <c r="AY40" s="9"/>
      <c r="AZ40" s="9"/>
      <c r="BA40" s="384"/>
      <c r="BB40" s="10"/>
      <c r="BC40" s="6"/>
      <c r="BD40" s="4"/>
      <c r="BE40" s="376"/>
      <c r="BF40" s="377" t="str">
        <f ca="1">IF(DY40=0,"",IF(申込書!$E$6="","",申込書!$E$6))</f>
        <v/>
      </c>
      <c r="BG40" s="66" t="str">
        <f t="shared" ca="1" si="1"/>
        <v/>
      </c>
      <c r="BH40" s="61" t="str" cm="1">
        <f t="array" aca="1" ref="BH40" ca="1">IF(クラス・種目リスト!$A$57=1,INDIRECT("$J40")&amp;INDIRECT("$H40")&amp;RIGHT(INDIRECT("$I40"),1),INDIRECT("$J40")&amp;INDIRECT("$H40"))</f>
        <v/>
      </c>
      <c r="BI40" s="54" t="str" cm="1">
        <f t="array" aca="1" ref="BI40" ca="1">IFERROR(HLOOKUP(INDIRECT("BH40"),クラス・種目リスト!$A$156:$L$207,3,FALSE),"-")</f>
        <v>-</v>
      </c>
      <c r="BJ40" s="54" t="str" cm="1">
        <f t="array" aca="1" ref="BJ40" ca="1">IFERROR(HLOOKUP(INDIRECT("BH40"),クラス・種目リスト!$A$156:$L$207,4,FALSE),"-")</f>
        <v>-</v>
      </c>
      <c r="BK40" s="54" t="str" cm="1">
        <f t="array" aca="1" ref="BK40" ca="1">IFERROR(HLOOKUP(INDIRECT("BH40"),クラス・種目リスト!$A$156:$L$207,5,FALSE),"-")</f>
        <v>-</v>
      </c>
      <c r="BL40" s="54" t="str" cm="1">
        <f t="array" aca="1" ref="BL40" ca="1">IFERROR(HLOOKUP(INDIRECT("BH40"),クラス・種目リスト!$A$156:$L$207,6,FALSE),"-")</f>
        <v>-</v>
      </c>
      <c r="BM40" s="54" t="str" cm="1">
        <f t="array" aca="1" ref="BM40" ca="1">IFERROR(HLOOKUP(INDIRECT("BH40"),クラス・種目リスト!$A$156:$L$207,7,FALSE),"-")</f>
        <v>-</v>
      </c>
      <c r="BN40" s="54" t="str" cm="1">
        <f t="array" aca="1" ref="BN40" ca="1">IFERROR(HLOOKUP(INDIRECT("BH40"),クラス・種目リスト!$A$156:$L$207,8,FALSE),"-")</f>
        <v>-</v>
      </c>
      <c r="BO40" s="54" t="str" cm="1">
        <f t="array" aca="1" ref="BO40" ca="1">IFERROR(HLOOKUP(INDIRECT("BH40"),クラス・種目リスト!$A$156:$L$207,9,FALSE),"-")</f>
        <v>-</v>
      </c>
      <c r="BP40" s="54" t="str" cm="1">
        <f t="array" aca="1" ref="BP40" ca="1">IFERROR(HLOOKUP(INDIRECT("BH40"),クラス・種目リスト!$A$156:$L$207,10,FALSE),"-")</f>
        <v>-</v>
      </c>
      <c r="BQ40" s="54" t="str" cm="1">
        <f t="array" aca="1" ref="BQ40" ca="1">IFERROR(HLOOKUP(INDIRECT("BH40"),クラス・種目リスト!$A$156:$L$207,11,FALSE),"-")</f>
        <v>-</v>
      </c>
      <c r="BR40" s="54" t="str" cm="1">
        <f t="array" aca="1" ref="BR40" ca="1">IFERROR(HLOOKUP(INDIRECT("BH40"),クラス・種目リスト!$A$156:$L$207,12,FALSE),"-")</f>
        <v>-</v>
      </c>
      <c r="BS40" s="54" t="str" cm="1">
        <f t="array" aca="1" ref="BS40" ca="1">IFERROR(HLOOKUP(INDIRECT("BH40"),クラス・種目リスト!$A$156:$L$207,13,FALSE),"-")</f>
        <v>-</v>
      </c>
      <c r="BT40" s="54" t="str" cm="1">
        <f t="array" aca="1" ref="BT40" ca="1">IFERROR(HLOOKUP(INDIRECT("BH40"),クラス・種目リスト!$A$156:$L$207,14,FALSE),"-")</f>
        <v>-</v>
      </c>
      <c r="BU40" s="54" t="str" cm="1">
        <f t="array" aca="1" ref="BU40" ca="1">IFERROR(HLOOKUP(INDIRECT("BH40"),クラス・種目リスト!$A$156:$L$207,15,FALSE),"-")</f>
        <v>-</v>
      </c>
      <c r="BV40" s="54" t="str" cm="1">
        <f t="array" aca="1" ref="BV40" ca="1">IFERROR(HLOOKUP(INDIRECT("BH40"),クラス・種目リスト!$A$156:$L$207,16,FALSE),"-")</f>
        <v>-</v>
      </c>
      <c r="BW40" s="54" t="str" cm="1">
        <f t="array" aca="1" ref="BW40" ca="1">IFERROR(HLOOKUP(INDIRECT("BH40"),クラス・種目リスト!$A$156:$L$207,17,FALSE),"-")</f>
        <v>-</v>
      </c>
      <c r="BX40" s="54" t="str" cm="1">
        <f t="array" aca="1" ref="BX40" ca="1">IFERROR(HLOOKUP(INDIRECT("BH40"),クラス・種目リスト!$A$156:$L$207,18,FALSE),"-")</f>
        <v>-</v>
      </c>
      <c r="BY40" s="54" t="str" cm="1">
        <f t="array" aca="1" ref="BY40" ca="1">IFERROR(HLOOKUP(INDIRECT("BH40"),クラス・種目リスト!$A$156:$L$207,19,FALSE),"-")</f>
        <v>-</v>
      </c>
      <c r="BZ40" s="54" t="str" cm="1">
        <f t="array" aca="1" ref="BZ40" ca="1">IFERROR(HLOOKUP(INDIRECT("BH40"),クラス・種目リスト!$A$156:$L$207,20,FALSE),"-")</f>
        <v>-</v>
      </c>
      <c r="CA40" s="54" t="str" cm="1">
        <f t="array" aca="1" ref="CA40" ca="1">IFERROR(HLOOKUP(INDIRECT("BH40"),クラス・種目リスト!$A$156:$L$207,21,FALSE),"-")</f>
        <v>-</v>
      </c>
      <c r="CB40" s="54" t="str" cm="1">
        <f t="array" aca="1" ref="CB40" ca="1">IFERROR(HLOOKUP(INDIRECT("BH40"),クラス・種目リスト!$A$156:$L$207,22,FALSE),"-")</f>
        <v>-</v>
      </c>
      <c r="CC40" s="54" t="str" cm="1">
        <f t="array" aca="1" ref="CC40" ca="1">IFERROR(HLOOKUP(INDIRECT("BH40"),クラス・種目リスト!$A$156:$L$207,23,FALSE),"-")</f>
        <v>-</v>
      </c>
      <c r="CD40" s="54" t="str" cm="1">
        <f t="array" aca="1" ref="CD40" ca="1">IFERROR(HLOOKUP(INDIRECT("BH40"),クラス・種目リスト!$A$156:$L$207,24,FALSE),"-")</f>
        <v>-</v>
      </c>
      <c r="CE40" s="54" t="str" cm="1">
        <f t="array" aca="1" ref="CE40" ca="1">IFERROR(HLOOKUP(INDIRECT("BH40"),クラス・種目リスト!$A$156:$L$207,25,FALSE),"-")</f>
        <v>-</v>
      </c>
      <c r="CF40" s="54" t="str" cm="1">
        <f t="array" aca="1" ref="CF40" ca="1">IFERROR(HLOOKUP(INDIRECT("BH40"),クラス・種目リスト!$A$156:$L$207,26,FALSE),"-")</f>
        <v>-</v>
      </c>
      <c r="CG40" s="54" t="str" cm="1">
        <f t="array" aca="1" ref="CG40" ca="1">IFERROR(HLOOKUP(INDIRECT("BH40"),クラス・種目リスト!$A$156:$L$207,27,FALSE),"-")</f>
        <v>-</v>
      </c>
      <c r="CH40" s="54" cm="1">
        <f t="array" aca="1" ref="CH40" ca="1">COUNTIF(BI40:CG40,INDIRECT("N40"))</f>
        <v>0</v>
      </c>
      <c r="CI40" s="54" cm="1">
        <f t="array" aca="1" ref="CI40" ca="1">COUNTIF(BI40:CG40,INDIRECT("X40"))</f>
        <v>0</v>
      </c>
      <c r="CJ40" s="54"/>
      <c r="CK40" s="54"/>
      <c r="CL40" s="54"/>
      <c r="CM40" s="54"/>
      <c r="CN40" s="54"/>
      <c r="CO40" s="54"/>
      <c r="CP40" s="54"/>
      <c r="CQ40" s="54"/>
      <c r="CR40" s="54"/>
      <c r="CS40" s="54"/>
      <c r="CT40" s="54"/>
      <c r="CU40" s="54"/>
      <c r="CV40" s="54"/>
      <c r="CW40" s="54"/>
      <c r="CX40" s="54"/>
      <c r="CY40" s="54"/>
      <c r="CZ40" s="54"/>
      <c r="DA40" s="54"/>
      <c r="DB40" s="54"/>
      <c r="DC40" s="54"/>
      <c r="DD40" s="54"/>
      <c r="DE40" s="54"/>
      <c r="DF40" s="54"/>
      <c r="DG40" s="54"/>
      <c r="DH40" s="54"/>
      <c r="DI40" s="54"/>
      <c r="DJ40" s="54"/>
      <c r="DK40" s="54"/>
      <c r="DL40" s="54"/>
      <c r="DM40" s="54"/>
      <c r="DN40" s="54"/>
      <c r="DO40" s="150"/>
      <c r="DP40" s="150"/>
      <c r="DQ40" s="150"/>
      <c r="DR40" s="150"/>
      <c r="DS40" s="150"/>
      <c r="DT40" s="150"/>
      <c r="DU40" s="150"/>
      <c r="DV40" s="55" t="str" cm="1">
        <f t="array" aca="1" ref="DV40" ca="1">INDIRECT("J40")</f>
        <v/>
      </c>
      <c r="DW40" s="150" cm="1">
        <f t="array" aca="1" ref="DW40" ca="1">IF(INDIRECT("N40")="-",0,COUNTA(INDIRECT("N40")))+IF(INDIRECT("X40")="-",0,COUNTA(INDIRECT("X40")))+IF(INDIRECT("AK40")="-",0,COUNTA(INDIRECT("AK40")))+IF(INDIRECT("AT40")="-",0,COUNTA(INDIRECT("AT40")))</f>
        <v>0</v>
      </c>
      <c r="DX40" s="150"/>
      <c r="DY40" s="55" cm="1">
        <f t="array" aca="1" ref="DY40" ca="1">INDIRECT("C40")</f>
        <v>0</v>
      </c>
      <c r="DZ40" s="50"/>
      <c r="EA40" s="50" t="str" cm="1">
        <f t="array" aca="1" ref="EA40" ca="1">IFERROR(FIND("《",INDIRECT("N40")),"")</f>
        <v/>
      </c>
      <c r="EB40" s="50" t="str" cm="1">
        <f t="array" aca="1" ref="EB40" ca="1">IFERROR(FIND("《",INDIRECT("X40")),"")</f>
        <v/>
      </c>
      <c r="EC40" s="50"/>
      <c r="ED40" s="50"/>
    </row>
    <row r="41" spans="1:134" ht="19.5" customHeight="1" x14ac:dyDescent="0.15">
      <c r="A41" s="266"/>
      <c r="B41" s="48"/>
      <c r="C41" s="80"/>
      <c r="D41" s="36"/>
      <c r="E41" s="37"/>
      <c r="F41" s="38"/>
      <c r="G41" s="20"/>
      <c r="H41" s="4"/>
      <c r="I41" s="6"/>
      <c r="J41" s="217" t="str">
        <f ca="1">IF(DY41=0,"",IF(申込書!$B$6="","",申込書!$B$6))</f>
        <v/>
      </c>
      <c r="K41" s="218" t="str">
        <f ca="1">IF(DY41=0,"",IF(申込書!$B$4="","",申込書!$B$4))</f>
        <v/>
      </c>
      <c r="L41" s="217" t="str">
        <f ca="1">IF(DY41=0,"",IF(申込書!$E$4="","",ASC(申込書!$E$4)))</f>
        <v/>
      </c>
      <c r="M41" s="26"/>
      <c r="N41" s="23"/>
      <c r="O41" s="15"/>
      <c r="P41" s="16"/>
      <c r="Q41" s="15"/>
      <c r="R41" s="17"/>
      <c r="S41" s="15"/>
      <c r="T41" s="17"/>
      <c r="U41" s="385"/>
      <c r="V41" s="208"/>
      <c r="W41" s="6"/>
      <c r="X41" s="75"/>
      <c r="Y41" s="15"/>
      <c r="Z41" s="16"/>
      <c r="AA41" s="18"/>
      <c r="AB41" s="17"/>
      <c r="AC41" s="19"/>
      <c r="AD41" s="17"/>
      <c r="AE41" s="385"/>
      <c r="AF41" s="386"/>
      <c r="AG41" s="24"/>
      <c r="AH41" s="24"/>
      <c r="AI41" s="4" t="str">
        <f t="shared" si="2"/>
        <v>-</v>
      </c>
      <c r="AJ41" s="5"/>
      <c r="AK41" s="10"/>
      <c r="AL41" s="9"/>
      <c r="AM41" s="9"/>
      <c r="AN41" s="9"/>
      <c r="AO41" s="9"/>
      <c r="AP41" s="9"/>
      <c r="AQ41" s="9"/>
      <c r="AR41" s="384"/>
      <c r="AS41" s="10"/>
      <c r="AT41" s="10"/>
      <c r="AU41" s="9"/>
      <c r="AV41" s="9"/>
      <c r="AW41" s="9"/>
      <c r="AX41" s="9"/>
      <c r="AY41" s="9"/>
      <c r="AZ41" s="9"/>
      <c r="BA41" s="384"/>
      <c r="BB41" s="10"/>
      <c r="BC41" s="6"/>
      <c r="BD41" s="4"/>
      <c r="BE41" s="376"/>
      <c r="BF41" s="377" t="str">
        <f ca="1">IF(DY41=0,"",IF(申込書!$E$6="","",申込書!$E$6))</f>
        <v/>
      </c>
      <c r="BG41" s="66" t="str">
        <f t="shared" ca="1" si="1"/>
        <v/>
      </c>
      <c r="BH41" s="61" t="str" cm="1">
        <f t="array" aca="1" ref="BH41" ca="1">IF(クラス・種目リスト!$A$57=1,INDIRECT("$J41")&amp;INDIRECT("$H41")&amp;RIGHT(INDIRECT("$I41"),1),INDIRECT("$J41")&amp;INDIRECT("$H41"))</f>
        <v/>
      </c>
      <c r="BI41" s="54" t="str" cm="1">
        <f t="array" aca="1" ref="BI41" ca="1">IFERROR(HLOOKUP(INDIRECT("BH41"),クラス・種目リスト!$A$156:$L$207,3,FALSE),"-")</f>
        <v>-</v>
      </c>
      <c r="BJ41" s="54" t="str" cm="1">
        <f t="array" aca="1" ref="BJ41" ca="1">IFERROR(HLOOKUP(INDIRECT("BH41"),クラス・種目リスト!$A$156:$L$207,4,FALSE),"-")</f>
        <v>-</v>
      </c>
      <c r="BK41" s="54" t="str" cm="1">
        <f t="array" aca="1" ref="BK41" ca="1">IFERROR(HLOOKUP(INDIRECT("BH41"),クラス・種目リスト!$A$156:$L$207,5,FALSE),"-")</f>
        <v>-</v>
      </c>
      <c r="BL41" s="54" t="str" cm="1">
        <f t="array" aca="1" ref="BL41" ca="1">IFERROR(HLOOKUP(INDIRECT("BH41"),クラス・種目リスト!$A$156:$L$207,6,FALSE),"-")</f>
        <v>-</v>
      </c>
      <c r="BM41" s="54" t="str" cm="1">
        <f t="array" aca="1" ref="BM41" ca="1">IFERROR(HLOOKUP(INDIRECT("BH41"),クラス・種目リスト!$A$156:$L$207,7,FALSE),"-")</f>
        <v>-</v>
      </c>
      <c r="BN41" s="54" t="str" cm="1">
        <f t="array" aca="1" ref="BN41" ca="1">IFERROR(HLOOKUP(INDIRECT("BH41"),クラス・種目リスト!$A$156:$L$207,8,FALSE),"-")</f>
        <v>-</v>
      </c>
      <c r="BO41" s="54" t="str" cm="1">
        <f t="array" aca="1" ref="BO41" ca="1">IFERROR(HLOOKUP(INDIRECT("BH41"),クラス・種目リスト!$A$156:$L$207,9,FALSE),"-")</f>
        <v>-</v>
      </c>
      <c r="BP41" s="54" t="str" cm="1">
        <f t="array" aca="1" ref="BP41" ca="1">IFERROR(HLOOKUP(INDIRECT("BH41"),クラス・種目リスト!$A$156:$L$207,10,FALSE),"-")</f>
        <v>-</v>
      </c>
      <c r="BQ41" s="54" t="str" cm="1">
        <f t="array" aca="1" ref="BQ41" ca="1">IFERROR(HLOOKUP(INDIRECT("BH41"),クラス・種目リスト!$A$156:$L$207,11,FALSE),"-")</f>
        <v>-</v>
      </c>
      <c r="BR41" s="54" t="str" cm="1">
        <f t="array" aca="1" ref="BR41" ca="1">IFERROR(HLOOKUP(INDIRECT("BH41"),クラス・種目リスト!$A$156:$L$207,12,FALSE),"-")</f>
        <v>-</v>
      </c>
      <c r="BS41" s="54" t="str" cm="1">
        <f t="array" aca="1" ref="BS41" ca="1">IFERROR(HLOOKUP(INDIRECT("BH41"),クラス・種目リスト!$A$156:$L$207,13,FALSE),"-")</f>
        <v>-</v>
      </c>
      <c r="BT41" s="54" t="str" cm="1">
        <f t="array" aca="1" ref="BT41" ca="1">IFERROR(HLOOKUP(INDIRECT("BH41"),クラス・種目リスト!$A$156:$L$207,14,FALSE),"-")</f>
        <v>-</v>
      </c>
      <c r="BU41" s="54" t="str" cm="1">
        <f t="array" aca="1" ref="BU41" ca="1">IFERROR(HLOOKUP(INDIRECT("BH41"),クラス・種目リスト!$A$156:$L$207,15,FALSE),"-")</f>
        <v>-</v>
      </c>
      <c r="BV41" s="54" t="str" cm="1">
        <f t="array" aca="1" ref="BV41" ca="1">IFERROR(HLOOKUP(INDIRECT("BH41"),クラス・種目リスト!$A$156:$L$207,16,FALSE),"-")</f>
        <v>-</v>
      </c>
      <c r="BW41" s="54" t="str" cm="1">
        <f t="array" aca="1" ref="BW41" ca="1">IFERROR(HLOOKUP(INDIRECT("BH41"),クラス・種目リスト!$A$156:$L$207,17,FALSE),"-")</f>
        <v>-</v>
      </c>
      <c r="BX41" s="54" t="str" cm="1">
        <f t="array" aca="1" ref="BX41" ca="1">IFERROR(HLOOKUP(INDIRECT("BH41"),クラス・種目リスト!$A$156:$L$207,18,FALSE),"-")</f>
        <v>-</v>
      </c>
      <c r="BY41" s="54" t="str" cm="1">
        <f t="array" aca="1" ref="BY41" ca="1">IFERROR(HLOOKUP(INDIRECT("BH41"),クラス・種目リスト!$A$156:$L$207,19,FALSE),"-")</f>
        <v>-</v>
      </c>
      <c r="BZ41" s="54" t="str" cm="1">
        <f t="array" aca="1" ref="BZ41" ca="1">IFERROR(HLOOKUP(INDIRECT("BH41"),クラス・種目リスト!$A$156:$L$207,20,FALSE),"-")</f>
        <v>-</v>
      </c>
      <c r="CA41" s="54" t="str" cm="1">
        <f t="array" aca="1" ref="CA41" ca="1">IFERROR(HLOOKUP(INDIRECT("BH41"),クラス・種目リスト!$A$156:$L$207,21,FALSE),"-")</f>
        <v>-</v>
      </c>
      <c r="CB41" s="54" t="str" cm="1">
        <f t="array" aca="1" ref="CB41" ca="1">IFERROR(HLOOKUP(INDIRECT("BH41"),クラス・種目リスト!$A$156:$L$207,22,FALSE),"-")</f>
        <v>-</v>
      </c>
      <c r="CC41" s="54" t="str" cm="1">
        <f t="array" aca="1" ref="CC41" ca="1">IFERROR(HLOOKUP(INDIRECT("BH41"),クラス・種目リスト!$A$156:$L$207,23,FALSE),"-")</f>
        <v>-</v>
      </c>
      <c r="CD41" s="54" t="str" cm="1">
        <f t="array" aca="1" ref="CD41" ca="1">IFERROR(HLOOKUP(INDIRECT("BH41"),クラス・種目リスト!$A$156:$L$207,24,FALSE),"-")</f>
        <v>-</v>
      </c>
      <c r="CE41" s="54" t="str" cm="1">
        <f t="array" aca="1" ref="CE41" ca="1">IFERROR(HLOOKUP(INDIRECT("BH41"),クラス・種目リスト!$A$156:$L$207,25,FALSE),"-")</f>
        <v>-</v>
      </c>
      <c r="CF41" s="54" t="str" cm="1">
        <f t="array" aca="1" ref="CF41" ca="1">IFERROR(HLOOKUP(INDIRECT("BH41"),クラス・種目リスト!$A$156:$L$207,26,FALSE),"-")</f>
        <v>-</v>
      </c>
      <c r="CG41" s="54" t="str" cm="1">
        <f t="array" aca="1" ref="CG41" ca="1">IFERROR(HLOOKUP(INDIRECT("BH41"),クラス・種目リスト!$A$156:$L$207,27,FALSE),"-")</f>
        <v>-</v>
      </c>
      <c r="CH41" s="54" cm="1">
        <f t="array" aca="1" ref="CH41" ca="1">COUNTIF(BI41:CG41,INDIRECT("N41"))</f>
        <v>0</v>
      </c>
      <c r="CI41" s="54" cm="1">
        <f t="array" aca="1" ref="CI41" ca="1">COUNTIF(BI41:CG41,INDIRECT("X41"))</f>
        <v>0</v>
      </c>
      <c r="CJ41" s="54"/>
      <c r="CK41" s="54"/>
      <c r="CL41" s="54"/>
      <c r="CM41" s="54"/>
      <c r="CN41" s="54"/>
      <c r="CO41" s="54"/>
      <c r="CP41" s="54"/>
      <c r="CQ41" s="54"/>
      <c r="CR41" s="54"/>
      <c r="CS41" s="54"/>
      <c r="CT41" s="54"/>
      <c r="CU41" s="54"/>
      <c r="CV41" s="54"/>
      <c r="CW41" s="54"/>
      <c r="CX41" s="54"/>
      <c r="CY41" s="54"/>
      <c r="CZ41" s="54"/>
      <c r="DA41" s="54"/>
      <c r="DB41" s="54"/>
      <c r="DC41" s="54"/>
      <c r="DD41" s="54"/>
      <c r="DE41" s="54"/>
      <c r="DF41" s="54"/>
      <c r="DG41" s="54"/>
      <c r="DH41" s="54"/>
      <c r="DI41" s="54"/>
      <c r="DJ41" s="54"/>
      <c r="DK41" s="54"/>
      <c r="DL41" s="54"/>
      <c r="DM41" s="54"/>
      <c r="DN41" s="54"/>
      <c r="DO41" s="150"/>
      <c r="DP41" s="150"/>
      <c r="DQ41" s="150"/>
      <c r="DR41" s="150"/>
      <c r="DS41" s="150"/>
      <c r="DT41" s="150"/>
      <c r="DU41" s="150"/>
      <c r="DV41" s="55" t="str" cm="1">
        <f t="array" aca="1" ref="DV41" ca="1">INDIRECT("J41")</f>
        <v/>
      </c>
      <c r="DW41" s="150" cm="1">
        <f t="array" aca="1" ref="DW41" ca="1">IF(INDIRECT("N41")="-",0,COUNTA(INDIRECT("N41")))+IF(INDIRECT("X41")="-",0,COUNTA(INDIRECT("X41")))+IF(INDIRECT("AK41")="-",0,COUNTA(INDIRECT("AK41")))+IF(INDIRECT("AT41")="-",0,COUNTA(INDIRECT("AT41")))</f>
        <v>0</v>
      </c>
      <c r="DX41" s="150"/>
      <c r="DY41" s="55" cm="1">
        <f t="array" aca="1" ref="DY41" ca="1">INDIRECT("C41")</f>
        <v>0</v>
      </c>
      <c r="DZ41" s="50"/>
      <c r="EA41" s="50" t="str" cm="1">
        <f t="array" aca="1" ref="EA41" ca="1">IFERROR(FIND("《",INDIRECT("N41")),"")</f>
        <v/>
      </c>
      <c r="EB41" s="50" t="str" cm="1">
        <f t="array" aca="1" ref="EB41" ca="1">IFERROR(FIND("《",INDIRECT("X41")),"")</f>
        <v/>
      </c>
      <c r="EC41" s="50"/>
      <c r="ED41" s="50"/>
    </row>
    <row r="42" spans="1:134" ht="19.5" customHeight="1" x14ac:dyDescent="0.15">
      <c r="A42" s="266"/>
      <c r="B42" s="48"/>
      <c r="C42" s="81"/>
      <c r="D42" s="39"/>
      <c r="E42" s="37"/>
      <c r="F42" s="38"/>
      <c r="G42" s="20"/>
      <c r="H42" s="4"/>
      <c r="I42" s="6"/>
      <c r="J42" s="217" t="str">
        <f ca="1">IF(DY42=0,"",IF(申込書!$B$6="","",申込書!$B$6))</f>
        <v/>
      </c>
      <c r="K42" s="218" t="str">
        <f ca="1">IF(DY42=0,"",IF(申込書!$B$4="","",申込書!$B$4))</f>
        <v/>
      </c>
      <c r="L42" s="217" t="str">
        <f ca="1">IF(DY42=0,"",IF(申込書!$E$4="","",ASC(申込書!$E$4)))</f>
        <v/>
      </c>
      <c r="M42" s="26"/>
      <c r="N42" s="23"/>
      <c r="O42" s="15"/>
      <c r="P42" s="16"/>
      <c r="Q42" s="15"/>
      <c r="R42" s="17"/>
      <c r="S42" s="15"/>
      <c r="T42" s="17"/>
      <c r="U42" s="385"/>
      <c r="V42" s="208"/>
      <c r="W42" s="6"/>
      <c r="X42" s="75"/>
      <c r="Y42" s="15"/>
      <c r="Z42" s="16"/>
      <c r="AA42" s="18"/>
      <c r="AB42" s="17"/>
      <c r="AC42" s="19"/>
      <c r="AD42" s="17"/>
      <c r="AE42" s="385"/>
      <c r="AF42" s="386"/>
      <c r="AG42" s="24"/>
      <c r="AH42" s="24"/>
      <c r="AI42" s="4" t="str">
        <f t="shared" si="2"/>
        <v>-</v>
      </c>
      <c r="AJ42" s="5"/>
      <c r="AK42" s="10"/>
      <c r="AL42" s="9"/>
      <c r="AM42" s="9"/>
      <c r="AN42" s="9"/>
      <c r="AO42" s="9"/>
      <c r="AP42" s="9"/>
      <c r="AQ42" s="9"/>
      <c r="AR42" s="384"/>
      <c r="AS42" s="10"/>
      <c r="AT42" s="10"/>
      <c r="AU42" s="9"/>
      <c r="AV42" s="9"/>
      <c r="AW42" s="9"/>
      <c r="AX42" s="9"/>
      <c r="AY42" s="9"/>
      <c r="AZ42" s="9"/>
      <c r="BA42" s="384"/>
      <c r="BB42" s="10"/>
      <c r="BC42" s="6"/>
      <c r="BD42" s="4"/>
      <c r="BE42" s="376"/>
      <c r="BF42" s="377" t="str">
        <f ca="1">IF(DY42=0,"",IF(申込書!$E$6="","",申込書!$E$6))</f>
        <v/>
      </c>
      <c r="BG42" s="66" t="str">
        <f t="shared" ca="1" si="1"/>
        <v/>
      </c>
      <c r="BH42" s="61" t="str" cm="1">
        <f t="array" aca="1" ref="BH42" ca="1">IF(クラス・種目リスト!$A$57=1,INDIRECT("$J42")&amp;INDIRECT("$H42")&amp;RIGHT(INDIRECT("$I42"),1),INDIRECT("$J42")&amp;INDIRECT("$H42"))</f>
        <v/>
      </c>
      <c r="BI42" s="54" t="str" cm="1">
        <f t="array" aca="1" ref="BI42" ca="1">IFERROR(HLOOKUP(INDIRECT("BH42"),クラス・種目リスト!$A$156:$L$207,3,FALSE),"-")</f>
        <v>-</v>
      </c>
      <c r="BJ42" s="54" t="str" cm="1">
        <f t="array" aca="1" ref="BJ42" ca="1">IFERROR(HLOOKUP(INDIRECT("BH42"),クラス・種目リスト!$A$156:$L$207,4,FALSE),"-")</f>
        <v>-</v>
      </c>
      <c r="BK42" s="54" t="str" cm="1">
        <f t="array" aca="1" ref="BK42" ca="1">IFERROR(HLOOKUP(INDIRECT("BH42"),クラス・種目リスト!$A$156:$L$207,5,FALSE),"-")</f>
        <v>-</v>
      </c>
      <c r="BL42" s="54" t="str" cm="1">
        <f t="array" aca="1" ref="BL42" ca="1">IFERROR(HLOOKUP(INDIRECT("BH42"),クラス・種目リスト!$A$156:$L$207,6,FALSE),"-")</f>
        <v>-</v>
      </c>
      <c r="BM42" s="54" t="str" cm="1">
        <f t="array" aca="1" ref="BM42" ca="1">IFERROR(HLOOKUP(INDIRECT("BH42"),クラス・種目リスト!$A$156:$L$207,7,FALSE),"-")</f>
        <v>-</v>
      </c>
      <c r="BN42" s="54" t="str" cm="1">
        <f t="array" aca="1" ref="BN42" ca="1">IFERROR(HLOOKUP(INDIRECT("BH42"),クラス・種目リスト!$A$156:$L$207,8,FALSE),"-")</f>
        <v>-</v>
      </c>
      <c r="BO42" s="54" t="str" cm="1">
        <f t="array" aca="1" ref="BO42" ca="1">IFERROR(HLOOKUP(INDIRECT("BH42"),クラス・種目リスト!$A$156:$L$207,9,FALSE),"-")</f>
        <v>-</v>
      </c>
      <c r="BP42" s="54" t="str" cm="1">
        <f t="array" aca="1" ref="BP42" ca="1">IFERROR(HLOOKUP(INDIRECT("BH42"),クラス・種目リスト!$A$156:$L$207,10,FALSE),"-")</f>
        <v>-</v>
      </c>
      <c r="BQ42" s="54" t="str" cm="1">
        <f t="array" aca="1" ref="BQ42" ca="1">IFERROR(HLOOKUP(INDIRECT("BH42"),クラス・種目リスト!$A$156:$L$207,11,FALSE),"-")</f>
        <v>-</v>
      </c>
      <c r="BR42" s="54" t="str" cm="1">
        <f t="array" aca="1" ref="BR42" ca="1">IFERROR(HLOOKUP(INDIRECT("BH42"),クラス・種目リスト!$A$156:$L$207,12,FALSE),"-")</f>
        <v>-</v>
      </c>
      <c r="BS42" s="54" t="str" cm="1">
        <f t="array" aca="1" ref="BS42" ca="1">IFERROR(HLOOKUP(INDIRECT("BH42"),クラス・種目リスト!$A$156:$L$207,13,FALSE),"-")</f>
        <v>-</v>
      </c>
      <c r="BT42" s="54" t="str" cm="1">
        <f t="array" aca="1" ref="BT42" ca="1">IFERROR(HLOOKUP(INDIRECT("BH42"),クラス・種目リスト!$A$156:$L$207,14,FALSE),"-")</f>
        <v>-</v>
      </c>
      <c r="BU42" s="54" t="str" cm="1">
        <f t="array" aca="1" ref="BU42" ca="1">IFERROR(HLOOKUP(INDIRECT("BH42"),クラス・種目リスト!$A$156:$L$207,15,FALSE),"-")</f>
        <v>-</v>
      </c>
      <c r="BV42" s="54" t="str" cm="1">
        <f t="array" aca="1" ref="BV42" ca="1">IFERROR(HLOOKUP(INDIRECT("BH42"),クラス・種目リスト!$A$156:$L$207,16,FALSE),"-")</f>
        <v>-</v>
      </c>
      <c r="BW42" s="54" t="str" cm="1">
        <f t="array" aca="1" ref="BW42" ca="1">IFERROR(HLOOKUP(INDIRECT("BH42"),クラス・種目リスト!$A$156:$L$207,17,FALSE),"-")</f>
        <v>-</v>
      </c>
      <c r="BX42" s="54" t="str" cm="1">
        <f t="array" aca="1" ref="BX42" ca="1">IFERROR(HLOOKUP(INDIRECT("BH42"),クラス・種目リスト!$A$156:$L$207,18,FALSE),"-")</f>
        <v>-</v>
      </c>
      <c r="BY42" s="54" t="str" cm="1">
        <f t="array" aca="1" ref="BY42" ca="1">IFERROR(HLOOKUP(INDIRECT("BH42"),クラス・種目リスト!$A$156:$L$207,19,FALSE),"-")</f>
        <v>-</v>
      </c>
      <c r="BZ42" s="54" t="str" cm="1">
        <f t="array" aca="1" ref="BZ42" ca="1">IFERROR(HLOOKUP(INDIRECT("BH42"),クラス・種目リスト!$A$156:$L$207,20,FALSE),"-")</f>
        <v>-</v>
      </c>
      <c r="CA42" s="54" t="str" cm="1">
        <f t="array" aca="1" ref="CA42" ca="1">IFERROR(HLOOKUP(INDIRECT("BH42"),クラス・種目リスト!$A$156:$L$207,21,FALSE),"-")</f>
        <v>-</v>
      </c>
      <c r="CB42" s="54" t="str" cm="1">
        <f t="array" aca="1" ref="CB42" ca="1">IFERROR(HLOOKUP(INDIRECT("BH42"),クラス・種目リスト!$A$156:$L$207,22,FALSE),"-")</f>
        <v>-</v>
      </c>
      <c r="CC42" s="54" t="str" cm="1">
        <f t="array" aca="1" ref="CC42" ca="1">IFERROR(HLOOKUP(INDIRECT("BH42"),クラス・種目リスト!$A$156:$L$207,23,FALSE),"-")</f>
        <v>-</v>
      </c>
      <c r="CD42" s="54" t="str" cm="1">
        <f t="array" aca="1" ref="CD42" ca="1">IFERROR(HLOOKUP(INDIRECT("BH42"),クラス・種目リスト!$A$156:$L$207,24,FALSE),"-")</f>
        <v>-</v>
      </c>
      <c r="CE42" s="54" t="str" cm="1">
        <f t="array" aca="1" ref="CE42" ca="1">IFERROR(HLOOKUP(INDIRECT("BH42"),クラス・種目リスト!$A$156:$L$207,25,FALSE),"-")</f>
        <v>-</v>
      </c>
      <c r="CF42" s="54" t="str" cm="1">
        <f t="array" aca="1" ref="CF42" ca="1">IFERROR(HLOOKUP(INDIRECT("BH42"),クラス・種目リスト!$A$156:$L$207,26,FALSE),"-")</f>
        <v>-</v>
      </c>
      <c r="CG42" s="54" t="str" cm="1">
        <f t="array" aca="1" ref="CG42" ca="1">IFERROR(HLOOKUP(INDIRECT("BH42"),クラス・種目リスト!$A$156:$L$207,27,FALSE),"-")</f>
        <v>-</v>
      </c>
      <c r="CH42" s="54" cm="1">
        <f t="array" aca="1" ref="CH42" ca="1">COUNTIF(BI42:CG42,INDIRECT("N42"))</f>
        <v>0</v>
      </c>
      <c r="CI42" s="54" cm="1">
        <f t="array" aca="1" ref="CI42" ca="1">COUNTIF(BI42:CG42,INDIRECT("X42"))</f>
        <v>0</v>
      </c>
      <c r="CJ42" s="54"/>
      <c r="CK42" s="54"/>
      <c r="CL42" s="54"/>
      <c r="CM42" s="54"/>
      <c r="CN42" s="54"/>
      <c r="CO42" s="54"/>
      <c r="CP42" s="54"/>
      <c r="CQ42" s="54"/>
      <c r="CR42" s="54"/>
      <c r="CS42" s="54"/>
      <c r="CT42" s="54"/>
      <c r="CU42" s="54"/>
      <c r="CV42" s="54"/>
      <c r="CW42" s="54"/>
      <c r="CX42" s="54"/>
      <c r="CY42" s="54"/>
      <c r="CZ42" s="54"/>
      <c r="DA42" s="54"/>
      <c r="DB42" s="54"/>
      <c r="DC42" s="54"/>
      <c r="DD42" s="54"/>
      <c r="DE42" s="54"/>
      <c r="DF42" s="54"/>
      <c r="DG42" s="54"/>
      <c r="DH42" s="54"/>
      <c r="DI42" s="54"/>
      <c r="DJ42" s="54"/>
      <c r="DK42" s="54"/>
      <c r="DL42" s="54"/>
      <c r="DM42" s="54"/>
      <c r="DN42" s="54"/>
      <c r="DO42" s="150"/>
      <c r="DP42" s="150"/>
      <c r="DQ42" s="150"/>
      <c r="DR42" s="150"/>
      <c r="DS42" s="150"/>
      <c r="DT42" s="150"/>
      <c r="DU42" s="150"/>
      <c r="DV42" s="55" t="str" cm="1">
        <f t="array" aca="1" ref="DV42" ca="1">INDIRECT("J42")</f>
        <v/>
      </c>
      <c r="DW42" s="150" cm="1">
        <f t="array" aca="1" ref="DW42" ca="1">IF(INDIRECT("N42")="-",0,COUNTA(INDIRECT("N42")))+IF(INDIRECT("X42")="-",0,COUNTA(INDIRECT("X42")))+IF(INDIRECT("AK42")="-",0,COUNTA(INDIRECT("AK42")))+IF(INDIRECT("AT42")="-",0,COUNTA(INDIRECT("AT42")))</f>
        <v>0</v>
      </c>
      <c r="DX42" s="150"/>
      <c r="DY42" s="55" cm="1">
        <f t="array" aca="1" ref="DY42" ca="1">INDIRECT("C42")</f>
        <v>0</v>
      </c>
      <c r="DZ42" s="50"/>
      <c r="EA42" s="50" t="str" cm="1">
        <f t="array" aca="1" ref="EA42" ca="1">IFERROR(FIND("《",INDIRECT("N42")),"")</f>
        <v/>
      </c>
      <c r="EB42" s="50" t="str" cm="1">
        <f t="array" aca="1" ref="EB42" ca="1">IFERROR(FIND("《",INDIRECT("X42")),"")</f>
        <v/>
      </c>
      <c r="EC42" s="50"/>
      <c r="ED42" s="50"/>
    </row>
    <row r="43" spans="1:134" ht="19.5" customHeight="1" x14ac:dyDescent="0.15">
      <c r="A43" s="266"/>
      <c r="B43" s="48"/>
      <c r="C43" s="80"/>
      <c r="D43" s="36"/>
      <c r="E43" s="37"/>
      <c r="F43" s="38"/>
      <c r="G43" s="20"/>
      <c r="H43" s="4"/>
      <c r="I43" s="6"/>
      <c r="J43" s="217" t="str">
        <f ca="1">IF(DY43=0,"",IF(申込書!$B$6="","",申込書!$B$6))</f>
        <v/>
      </c>
      <c r="K43" s="218" t="str">
        <f ca="1">IF(DY43=0,"",IF(申込書!$B$4="","",申込書!$B$4))</f>
        <v/>
      </c>
      <c r="L43" s="217" t="str">
        <f ca="1">IF(DY43=0,"",IF(申込書!$E$4="","",ASC(申込書!$E$4)))</f>
        <v/>
      </c>
      <c r="M43" s="26"/>
      <c r="N43" s="23"/>
      <c r="O43" s="15"/>
      <c r="P43" s="16"/>
      <c r="Q43" s="15"/>
      <c r="R43" s="17"/>
      <c r="S43" s="15"/>
      <c r="T43" s="17"/>
      <c r="U43" s="385"/>
      <c r="V43" s="208"/>
      <c r="W43" s="6"/>
      <c r="X43" s="75"/>
      <c r="Y43" s="15"/>
      <c r="Z43" s="16"/>
      <c r="AA43" s="18"/>
      <c r="AB43" s="17"/>
      <c r="AC43" s="19"/>
      <c r="AD43" s="17"/>
      <c r="AE43" s="385"/>
      <c r="AF43" s="386"/>
      <c r="AG43" s="24"/>
      <c r="AH43" s="24"/>
      <c r="AI43" s="4" t="str">
        <f t="shared" si="2"/>
        <v>-</v>
      </c>
      <c r="AJ43" s="5"/>
      <c r="AK43" s="10"/>
      <c r="AL43" s="9"/>
      <c r="AM43" s="9"/>
      <c r="AN43" s="9"/>
      <c r="AO43" s="9"/>
      <c r="AP43" s="9"/>
      <c r="AQ43" s="9"/>
      <c r="AR43" s="384"/>
      <c r="AS43" s="10"/>
      <c r="AT43" s="10"/>
      <c r="AU43" s="9"/>
      <c r="AV43" s="9"/>
      <c r="AW43" s="9"/>
      <c r="AX43" s="9"/>
      <c r="AY43" s="9"/>
      <c r="AZ43" s="9"/>
      <c r="BA43" s="384"/>
      <c r="BB43" s="10"/>
      <c r="BC43" s="6"/>
      <c r="BD43" s="4"/>
      <c r="BE43" s="376"/>
      <c r="BF43" s="377" t="str">
        <f ca="1">IF(DY43=0,"",IF(申込書!$E$6="","",申込書!$E$6))</f>
        <v/>
      </c>
      <c r="BG43" s="66" t="str">
        <f t="shared" ca="1" si="1"/>
        <v/>
      </c>
      <c r="BH43" s="61" t="str" cm="1">
        <f t="array" aca="1" ref="BH43" ca="1">IF(クラス・種目リスト!$A$57=1,INDIRECT("$J43")&amp;INDIRECT("$H43")&amp;RIGHT(INDIRECT("$I43"),1),INDIRECT("$J43")&amp;INDIRECT("$H43"))</f>
        <v/>
      </c>
      <c r="BI43" s="54" t="str" cm="1">
        <f t="array" aca="1" ref="BI43" ca="1">IFERROR(HLOOKUP(INDIRECT("BH43"),クラス・種目リスト!$A$156:$L$207,3,FALSE),"-")</f>
        <v>-</v>
      </c>
      <c r="BJ43" s="54" t="str" cm="1">
        <f t="array" aca="1" ref="BJ43" ca="1">IFERROR(HLOOKUP(INDIRECT("BH43"),クラス・種目リスト!$A$156:$L$207,4,FALSE),"-")</f>
        <v>-</v>
      </c>
      <c r="BK43" s="54" t="str" cm="1">
        <f t="array" aca="1" ref="BK43" ca="1">IFERROR(HLOOKUP(INDIRECT("BH43"),クラス・種目リスト!$A$156:$L$207,5,FALSE),"-")</f>
        <v>-</v>
      </c>
      <c r="BL43" s="54" t="str" cm="1">
        <f t="array" aca="1" ref="BL43" ca="1">IFERROR(HLOOKUP(INDIRECT("BH43"),クラス・種目リスト!$A$156:$L$207,6,FALSE),"-")</f>
        <v>-</v>
      </c>
      <c r="BM43" s="54" t="str" cm="1">
        <f t="array" aca="1" ref="BM43" ca="1">IFERROR(HLOOKUP(INDIRECT("BH43"),クラス・種目リスト!$A$156:$L$207,7,FALSE),"-")</f>
        <v>-</v>
      </c>
      <c r="BN43" s="54" t="str" cm="1">
        <f t="array" aca="1" ref="BN43" ca="1">IFERROR(HLOOKUP(INDIRECT("BH43"),クラス・種目リスト!$A$156:$L$207,8,FALSE),"-")</f>
        <v>-</v>
      </c>
      <c r="BO43" s="54" t="str" cm="1">
        <f t="array" aca="1" ref="BO43" ca="1">IFERROR(HLOOKUP(INDIRECT("BH43"),クラス・種目リスト!$A$156:$L$207,9,FALSE),"-")</f>
        <v>-</v>
      </c>
      <c r="BP43" s="54" t="str" cm="1">
        <f t="array" aca="1" ref="BP43" ca="1">IFERROR(HLOOKUP(INDIRECT("BH43"),クラス・種目リスト!$A$156:$L$207,10,FALSE),"-")</f>
        <v>-</v>
      </c>
      <c r="BQ43" s="54" t="str" cm="1">
        <f t="array" aca="1" ref="BQ43" ca="1">IFERROR(HLOOKUP(INDIRECT("BH43"),クラス・種目リスト!$A$156:$L$207,11,FALSE),"-")</f>
        <v>-</v>
      </c>
      <c r="BR43" s="54" t="str" cm="1">
        <f t="array" aca="1" ref="BR43" ca="1">IFERROR(HLOOKUP(INDIRECT("BH43"),クラス・種目リスト!$A$156:$L$207,12,FALSE),"-")</f>
        <v>-</v>
      </c>
      <c r="BS43" s="54" t="str" cm="1">
        <f t="array" aca="1" ref="BS43" ca="1">IFERROR(HLOOKUP(INDIRECT("BH43"),クラス・種目リスト!$A$156:$L$207,13,FALSE),"-")</f>
        <v>-</v>
      </c>
      <c r="BT43" s="54" t="str" cm="1">
        <f t="array" aca="1" ref="BT43" ca="1">IFERROR(HLOOKUP(INDIRECT("BH43"),クラス・種目リスト!$A$156:$L$207,14,FALSE),"-")</f>
        <v>-</v>
      </c>
      <c r="BU43" s="54" t="str" cm="1">
        <f t="array" aca="1" ref="BU43" ca="1">IFERROR(HLOOKUP(INDIRECT("BH43"),クラス・種目リスト!$A$156:$L$207,15,FALSE),"-")</f>
        <v>-</v>
      </c>
      <c r="BV43" s="54" t="str" cm="1">
        <f t="array" aca="1" ref="BV43" ca="1">IFERROR(HLOOKUP(INDIRECT("BH43"),クラス・種目リスト!$A$156:$L$207,16,FALSE),"-")</f>
        <v>-</v>
      </c>
      <c r="BW43" s="54" t="str" cm="1">
        <f t="array" aca="1" ref="BW43" ca="1">IFERROR(HLOOKUP(INDIRECT("BH43"),クラス・種目リスト!$A$156:$L$207,17,FALSE),"-")</f>
        <v>-</v>
      </c>
      <c r="BX43" s="54" t="str" cm="1">
        <f t="array" aca="1" ref="BX43" ca="1">IFERROR(HLOOKUP(INDIRECT("BH43"),クラス・種目リスト!$A$156:$L$207,18,FALSE),"-")</f>
        <v>-</v>
      </c>
      <c r="BY43" s="54" t="str" cm="1">
        <f t="array" aca="1" ref="BY43" ca="1">IFERROR(HLOOKUP(INDIRECT("BH43"),クラス・種目リスト!$A$156:$L$207,19,FALSE),"-")</f>
        <v>-</v>
      </c>
      <c r="BZ43" s="54" t="str" cm="1">
        <f t="array" aca="1" ref="BZ43" ca="1">IFERROR(HLOOKUP(INDIRECT("BH43"),クラス・種目リスト!$A$156:$L$207,20,FALSE),"-")</f>
        <v>-</v>
      </c>
      <c r="CA43" s="54" t="str" cm="1">
        <f t="array" aca="1" ref="CA43" ca="1">IFERROR(HLOOKUP(INDIRECT("BH43"),クラス・種目リスト!$A$156:$L$207,21,FALSE),"-")</f>
        <v>-</v>
      </c>
      <c r="CB43" s="54" t="str" cm="1">
        <f t="array" aca="1" ref="CB43" ca="1">IFERROR(HLOOKUP(INDIRECT("BH43"),クラス・種目リスト!$A$156:$L$207,22,FALSE),"-")</f>
        <v>-</v>
      </c>
      <c r="CC43" s="54" t="str" cm="1">
        <f t="array" aca="1" ref="CC43" ca="1">IFERROR(HLOOKUP(INDIRECT("BH43"),クラス・種目リスト!$A$156:$L$207,23,FALSE),"-")</f>
        <v>-</v>
      </c>
      <c r="CD43" s="54" t="str" cm="1">
        <f t="array" aca="1" ref="CD43" ca="1">IFERROR(HLOOKUP(INDIRECT("BH43"),クラス・種目リスト!$A$156:$L$207,24,FALSE),"-")</f>
        <v>-</v>
      </c>
      <c r="CE43" s="54" t="str" cm="1">
        <f t="array" aca="1" ref="CE43" ca="1">IFERROR(HLOOKUP(INDIRECT("BH43"),クラス・種目リスト!$A$156:$L$207,25,FALSE),"-")</f>
        <v>-</v>
      </c>
      <c r="CF43" s="54" t="str" cm="1">
        <f t="array" aca="1" ref="CF43" ca="1">IFERROR(HLOOKUP(INDIRECT("BH43"),クラス・種目リスト!$A$156:$L$207,26,FALSE),"-")</f>
        <v>-</v>
      </c>
      <c r="CG43" s="54" t="str" cm="1">
        <f t="array" aca="1" ref="CG43" ca="1">IFERROR(HLOOKUP(INDIRECT("BH43"),クラス・種目リスト!$A$156:$L$207,27,FALSE),"-")</f>
        <v>-</v>
      </c>
      <c r="CH43" s="54" cm="1">
        <f t="array" aca="1" ref="CH43" ca="1">COUNTIF(BI43:CG43,INDIRECT("N43"))</f>
        <v>0</v>
      </c>
      <c r="CI43" s="54" cm="1">
        <f t="array" aca="1" ref="CI43" ca="1">COUNTIF(BI43:CG43,INDIRECT("X43"))</f>
        <v>0</v>
      </c>
      <c r="CJ43" s="54"/>
      <c r="CK43" s="54"/>
      <c r="CL43" s="54"/>
      <c r="CM43" s="54"/>
      <c r="CN43" s="54"/>
      <c r="CO43" s="54"/>
      <c r="CP43" s="54"/>
      <c r="CQ43" s="54"/>
      <c r="CR43" s="54"/>
      <c r="CS43" s="54"/>
      <c r="CT43" s="54"/>
      <c r="CU43" s="54"/>
      <c r="CV43" s="54"/>
      <c r="CW43" s="54"/>
      <c r="CX43" s="54"/>
      <c r="CY43" s="54"/>
      <c r="CZ43" s="54"/>
      <c r="DA43" s="54"/>
      <c r="DB43" s="54"/>
      <c r="DC43" s="54"/>
      <c r="DD43" s="54"/>
      <c r="DE43" s="54"/>
      <c r="DF43" s="54"/>
      <c r="DG43" s="54"/>
      <c r="DH43" s="54"/>
      <c r="DI43" s="54"/>
      <c r="DJ43" s="54"/>
      <c r="DK43" s="54"/>
      <c r="DL43" s="54"/>
      <c r="DM43" s="54"/>
      <c r="DN43" s="54"/>
      <c r="DO43" s="150"/>
      <c r="DP43" s="150"/>
      <c r="DQ43" s="150"/>
      <c r="DR43" s="150"/>
      <c r="DS43" s="150"/>
      <c r="DT43" s="150"/>
      <c r="DU43" s="150"/>
      <c r="DV43" s="55" t="str" cm="1">
        <f t="array" aca="1" ref="DV43" ca="1">INDIRECT("J43")</f>
        <v/>
      </c>
      <c r="DW43" s="150" cm="1">
        <f t="array" aca="1" ref="DW43" ca="1">IF(INDIRECT("N43")="-",0,COUNTA(INDIRECT("N43")))+IF(INDIRECT("X43")="-",0,COUNTA(INDIRECT("X43")))+IF(INDIRECT("AK43")="-",0,COUNTA(INDIRECT("AK43")))+IF(INDIRECT("AT43")="-",0,COUNTA(INDIRECT("AT43")))</f>
        <v>0</v>
      </c>
      <c r="DX43" s="150"/>
      <c r="DY43" s="55" cm="1">
        <f t="array" aca="1" ref="DY43" ca="1">INDIRECT("C43")</f>
        <v>0</v>
      </c>
      <c r="DZ43" s="50"/>
      <c r="EA43" s="50" t="str" cm="1">
        <f t="array" aca="1" ref="EA43" ca="1">IFERROR(FIND("《",INDIRECT("N43")),"")</f>
        <v/>
      </c>
      <c r="EB43" s="50" t="str" cm="1">
        <f t="array" aca="1" ref="EB43" ca="1">IFERROR(FIND("《",INDIRECT("X43")),"")</f>
        <v/>
      </c>
      <c r="EC43" s="50"/>
      <c r="ED43" s="50"/>
    </row>
    <row r="44" spans="1:134" ht="19.5" customHeight="1" x14ac:dyDescent="0.15">
      <c r="A44" s="266"/>
      <c r="B44" s="48"/>
      <c r="C44" s="81"/>
      <c r="D44" s="39"/>
      <c r="E44" s="37"/>
      <c r="F44" s="38"/>
      <c r="G44" s="20"/>
      <c r="H44" s="4"/>
      <c r="I44" s="6"/>
      <c r="J44" s="217" t="str">
        <f ca="1">IF(DY44=0,"",IF(申込書!$B$6="","",申込書!$B$6))</f>
        <v/>
      </c>
      <c r="K44" s="218" t="str">
        <f ca="1">IF(DY44=0,"",IF(申込書!$B$4="","",申込書!$B$4))</f>
        <v/>
      </c>
      <c r="L44" s="217" t="str">
        <f ca="1">IF(DY44=0,"",IF(申込書!$E$4="","",ASC(申込書!$E$4)))</f>
        <v/>
      </c>
      <c r="M44" s="26"/>
      <c r="N44" s="23"/>
      <c r="O44" s="15"/>
      <c r="P44" s="16"/>
      <c r="Q44" s="15"/>
      <c r="R44" s="17"/>
      <c r="S44" s="15"/>
      <c r="T44" s="17"/>
      <c r="U44" s="385"/>
      <c r="V44" s="208"/>
      <c r="W44" s="6"/>
      <c r="X44" s="75"/>
      <c r="Y44" s="15"/>
      <c r="Z44" s="16"/>
      <c r="AA44" s="18"/>
      <c r="AB44" s="17"/>
      <c r="AC44" s="19"/>
      <c r="AD44" s="17"/>
      <c r="AE44" s="385"/>
      <c r="AF44" s="386"/>
      <c r="AG44" s="24"/>
      <c r="AH44" s="24"/>
      <c r="AI44" s="4" t="str">
        <f t="shared" si="2"/>
        <v>-</v>
      </c>
      <c r="AJ44" s="5"/>
      <c r="AK44" s="10"/>
      <c r="AL44" s="9"/>
      <c r="AM44" s="9"/>
      <c r="AN44" s="9"/>
      <c r="AO44" s="9"/>
      <c r="AP44" s="9"/>
      <c r="AQ44" s="9"/>
      <c r="AR44" s="384"/>
      <c r="AS44" s="10"/>
      <c r="AT44" s="10"/>
      <c r="AU44" s="9"/>
      <c r="AV44" s="9"/>
      <c r="AW44" s="9"/>
      <c r="AX44" s="9"/>
      <c r="AY44" s="9"/>
      <c r="AZ44" s="9"/>
      <c r="BA44" s="384"/>
      <c r="BB44" s="10"/>
      <c r="BC44" s="6"/>
      <c r="BD44" s="4"/>
      <c r="BE44" s="376"/>
      <c r="BF44" s="377" t="str">
        <f ca="1">IF(DY44=0,"",IF(申込書!$E$6="","",申込書!$E$6))</f>
        <v/>
      </c>
      <c r="BG44" s="66" t="str">
        <f t="shared" ca="1" si="1"/>
        <v/>
      </c>
      <c r="BH44" s="61" t="str" cm="1">
        <f t="array" aca="1" ref="BH44" ca="1">IF(クラス・種目リスト!$A$57=1,INDIRECT("$J44")&amp;INDIRECT("$H44")&amp;RIGHT(INDIRECT("$I44"),1),INDIRECT("$J44")&amp;INDIRECT("$H44"))</f>
        <v/>
      </c>
      <c r="BI44" s="54" t="str" cm="1">
        <f t="array" aca="1" ref="BI44" ca="1">IFERROR(HLOOKUP(INDIRECT("BH44"),クラス・種目リスト!$A$156:$L$207,3,FALSE),"-")</f>
        <v>-</v>
      </c>
      <c r="BJ44" s="54" t="str" cm="1">
        <f t="array" aca="1" ref="BJ44" ca="1">IFERROR(HLOOKUP(INDIRECT("BH44"),クラス・種目リスト!$A$156:$L$207,4,FALSE),"-")</f>
        <v>-</v>
      </c>
      <c r="BK44" s="54" t="str" cm="1">
        <f t="array" aca="1" ref="BK44" ca="1">IFERROR(HLOOKUP(INDIRECT("BH44"),クラス・種目リスト!$A$156:$L$207,5,FALSE),"-")</f>
        <v>-</v>
      </c>
      <c r="BL44" s="54" t="str" cm="1">
        <f t="array" aca="1" ref="BL44" ca="1">IFERROR(HLOOKUP(INDIRECT("BH44"),クラス・種目リスト!$A$156:$L$207,6,FALSE),"-")</f>
        <v>-</v>
      </c>
      <c r="BM44" s="54" t="str" cm="1">
        <f t="array" aca="1" ref="BM44" ca="1">IFERROR(HLOOKUP(INDIRECT("BH44"),クラス・種目リスト!$A$156:$L$207,7,FALSE),"-")</f>
        <v>-</v>
      </c>
      <c r="BN44" s="54" t="str" cm="1">
        <f t="array" aca="1" ref="BN44" ca="1">IFERROR(HLOOKUP(INDIRECT("BH44"),クラス・種目リスト!$A$156:$L$207,8,FALSE),"-")</f>
        <v>-</v>
      </c>
      <c r="BO44" s="54" t="str" cm="1">
        <f t="array" aca="1" ref="BO44" ca="1">IFERROR(HLOOKUP(INDIRECT("BH44"),クラス・種目リスト!$A$156:$L$207,9,FALSE),"-")</f>
        <v>-</v>
      </c>
      <c r="BP44" s="54" t="str" cm="1">
        <f t="array" aca="1" ref="BP44" ca="1">IFERROR(HLOOKUP(INDIRECT("BH44"),クラス・種目リスト!$A$156:$L$207,10,FALSE),"-")</f>
        <v>-</v>
      </c>
      <c r="BQ44" s="54" t="str" cm="1">
        <f t="array" aca="1" ref="BQ44" ca="1">IFERROR(HLOOKUP(INDIRECT("BH44"),クラス・種目リスト!$A$156:$L$207,11,FALSE),"-")</f>
        <v>-</v>
      </c>
      <c r="BR44" s="54" t="str" cm="1">
        <f t="array" aca="1" ref="BR44" ca="1">IFERROR(HLOOKUP(INDIRECT("BH44"),クラス・種目リスト!$A$156:$L$207,12,FALSE),"-")</f>
        <v>-</v>
      </c>
      <c r="BS44" s="54" t="str" cm="1">
        <f t="array" aca="1" ref="BS44" ca="1">IFERROR(HLOOKUP(INDIRECT("BH44"),クラス・種目リスト!$A$156:$L$207,13,FALSE),"-")</f>
        <v>-</v>
      </c>
      <c r="BT44" s="54" t="str" cm="1">
        <f t="array" aca="1" ref="BT44" ca="1">IFERROR(HLOOKUP(INDIRECT("BH44"),クラス・種目リスト!$A$156:$L$207,14,FALSE),"-")</f>
        <v>-</v>
      </c>
      <c r="BU44" s="54" t="str" cm="1">
        <f t="array" aca="1" ref="BU44" ca="1">IFERROR(HLOOKUP(INDIRECT("BH44"),クラス・種目リスト!$A$156:$L$207,15,FALSE),"-")</f>
        <v>-</v>
      </c>
      <c r="BV44" s="54" t="str" cm="1">
        <f t="array" aca="1" ref="BV44" ca="1">IFERROR(HLOOKUP(INDIRECT("BH44"),クラス・種目リスト!$A$156:$L$207,16,FALSE),"-")</f>
        <v>-</v>
      </c>
      <c r="BW44" s="54" t="str" cm="1">
        <f t="array" aca="1" ref="BW44" ca="1">IFERROR(HLOOKUP(INDIRECT("BH44"),クラス・種目リスト!$A$156:$L$207,17,FALSE),"-")</f>
        <v>-</v>
      </c>
      <c r="BX44" s="54" t="str" cm="1">
        <f t="array" aca="1" ref="BX44" ca="1">IFERROR(HLOOKUP(INDIRECT("BH44"),クラス・種目リスト!$A$156:$L$207,18,FALSE),"-")</f>
        <v>-</v>
      </c>
      <c r="BY44" s="54" t="str" cm="1">
        <f t="array" aca="1" ref="BY44" ca="1">IFERROR(HLOOKUP(INDIRECT("BH44"),クラス・種目リスト!$A$156:$L$207,19,FALSE),"-")</f>
        <v>-</v>
      </c>
      <c r="BZ44" s="54" t="str" cm="1">
        <f t="array" aca="1" ref="BZ44" ca="1">IFERROR(HLOOKUP(INDIRECT("BH44"),クラス・種目リスト!$A$156:$L$207,20,FALSE),"-")</f>
        <v>-</v>
      </c>
      <c r="CA44" s="54" t="str" cm="1">
        <f t="array" aca="1" ref="CA44" ca="1">IFERROR(HLOOKUP(INDIRECT("BH44"),クラス・種目リスト!$A$156:$L$207,21,FALSE),"-")</f>
        <v>-</v>
      </c>
      <c r="CB44" s="54" t="str" cm="1">
        <f t="array" aca="1" ref="CB44" ca="1">IFERROR(HLOOKUP(INDIRECT("BH44"),クラス・種目リスト!$A$156:$L$207,22,FALSE),"-")</f>
        <v>-</v>
      </c>
      <c r="CC44" s="54" t="str" cm="1">
        <f t="array" aca="1" ref="CC44" ca="1">IFERROR(HLOOKUP(INDIRECT("BH44"),クラス・種目リスト!$A$156:$L$207,23,FALSE),"-")</f>
        <v>-</v>
      </c>
      <c r="CD44" s="54" t="str" cm="1">
        <f t="array" aca="1" ref="CD44" ca="1">IFERROR(HLOOKUP(INDIRECT("BH44"),クラス・種目リスト!$A$156:$L$207,24,FALSE),"-")</f>
        <v>-</v>
      </c>
      <c r="CE44" s="54" t="str" cm="1">
        <f t="array" aca="1" ref="CE44" ca="1">IFERROR(HLOOKUP(INDIRECT("BH44"),クラス・種目リスト!$A$156:$L$207,25,FALSE),"-")</f>
        <v>-</v>
      </c>
      <c r="CF44" s="54" t="str" cm="1">
        <f t="array" aca="1" ref="CF44" ca="1">IFERROR(HLOOKUP(INDIRECT("BH44"),クラス・種目リスト!$A$156:$L$207,26,FALSE),"-")</f>
        <v>-</v>
      </c>
      <c r="CG44" s="54" t="str" cm="1">
        <f t="array" aca="1" ref="CG44" ca="1">IFERROR(HLOOKUP(INDIRECT("BH44"),クラス・種目リスト!$A$156:$L$207,27,FALSE),"-")</f>
        <v>-</v>
      </c>
      <c r="CH44" s="54" cm="1">
        <f t="array" aca="1" ref="CH44" ca="1">COUNTIF(BI44:CG44,INDIRECT("N44"))</f>
        <v>0</v>
      </c>
      <c r="CI44" s="54" cm="1">
        <f t="array" aca="1" ref="CI44" ca="1">COUNTIF(BI44:CG44,INDIRECT("X44"))</f>
        <v>0</v>
      </c>
      <c r="CJ44" s="54"/>
      <c r="CK44" s="54"/>
      <c r="CL44" s="54"/>
      <c r="CM44" s="54"/>
      <c r="CN44" s="54"/>
      <c r="CO44" s="54"/>
      <c r="CP44" s="54"/>
      <c r="CQ44" s="54"/>
      <c r="CR44" s="54"/>
      <c r="CS44" s="54"/>
      <c r="CT44" s="54"/>
      <c r="CU44" s="54"/>
      <c r="CV44" s="54"/>
      <c r="CW44" s="54"/>
      <c r="CX44" s="54"/>
      <c r="CY44" s="54"/>
      <c r="CZ44" s="54"/>
      <c r="DA44" s="54"/>
      <c r="DB44" s="54"/>
      <c r="DC44" s="54"/>
      <c r="DD44" s="54"/>
      <c r="DE44" s="54"/>
      <c r="DF44" s="54"/>
      <c r="DG44" s="54"/>
      <c r="DH44" s="54"/>
      <c r="DI44" s="54"/>
      <c r="DJ44" s="54"/>
      <c r="DK44" s="54"/>
      <c r="DL44" s="54"/>
      <c r="DM44" s="54"/>
      <c r="DN44" s="54"/>
      <c r="DO44" s="150"/>
      <c r="DP44" s="150"/>
      <c r="DQ44" s="150"/>
      <c r="DR44" s="150"/>
      <c r="DS44" s="150"/>
      <c r="DT44" s="150"/>
      <c r="DU44" s="150"/>
      <c r="DV44" s="55" t="str" cm="1">
        <f t="array" aca="1" ref="DV44" ca="1">INDIRECT("J44")</f>
        <v/>
      </c>
      <c r="DW44" s="150" cm="1">
        <f t="array" aca="1" ref="DW44" ca="1">IF(INDIRECT("N44")="-",0,COUNTA(INDIRECT("N44")))+IF(INDIRECT("X44")="-",0,COUNTA(INDIRECT("X44")))+IF(INDIRECT("AK44")="-",0,COUNTA(INDIRECT("AK44")))+IF(INDIRECT("AT44")="-",0,COUNTA(INDIRECT("AT44")))</f>
        <v>0</v>
      </c>
      <c r="DX44" s="150"/>
      <c r="DY44" s="55" cm="1">
        <f t="array" aca="1" ref="DY44" ca="1">INDIRECT("C44")</f>
        <v>0</v>
      </c>
      <c r="DZ44" s="50"/>
      <c r="EA44" s="50" t="str" cm="1">
        <f t="array" aca="1" ref="EA44" ca="1">IFERROR(FIND("《",INDIRECT("N44")),"")</f>
        <v/>
      </c>
      <c r="EB44" s="50" t="str" cm="1">
        <f t="array" aca="1" ref="EB44" ca="1">IFERROR(FIND("《",INDIRECT("X44")),"")</f>
        <v/>
      </c>
      <c r="EC44" s="50"/>
      <c r="ED44" s="50"/>
    </row>
    <row r="45" spans="1:134" ht="19.5" customHeight="1" x14ac:dyDescent="0.15">
      <c r="A45" s="266"/>
      <c r="B45" s="48"/>
      <c r="C45" s="80"/>
      <c r="D45" s="36"/>
      <c r="E45" s="37"/>
      <c r="F45" s="38"/>
      <c r="G45" s="20"/>
      <c r="H45" s="4"/>
      <c r="I45" s="6"/>
      <c r="J45" s="217" t="str">
        <f ca="1">IF(DY45=0,"",IF(申込書!$B$6="","",申込書!$B$6))</f>
        <v/>
      </c>
      <c r="K45" s="218" t="str">
        <f ca="1">IF(DY45=0,"",IF(申込書!$B$4="","",申込書!$B$4))</f>
        <v/>
      </c>
      <c r="L45" s="217" t="str">
        <f ca="1">IF(DY45=0,"",IF(申込書!$E$4="","",ASC(申込書!$E$4)))</f>
        <v/>
      </c>
      <c r="M45" s="26"/>
      <c r="N45" s="23"/>
      <c r="O45" s="15"/>
      <c r="P45" s="16"/>
      <c r="Q45" s="15"/>
      <c r="R45" s="17"/>
      <c r="S45" s="15"/>
      <c r="T45" s="17"/>
      <c r="U45" s="385"/>
      <c r="V45" s="208"/>
      <c r="W45" s="6"/>
      <c r="X45" s="75"/>
      <c r="Y45" s="15"/>
      <c r="Z45" s="16"/>
      <c r="AA45" s="18"/>
      <c r="AB45" s="17"/>
      <c r="AC45" s="19"/>
      <c r="AD45" s="17"/>
      <c r="AE45" s="385"/>
      <c r="AF45" s="386"/>
      <c r="AG45" s="24"/>
      <c r="AH45" s="24"/>
      <c r="AI45" s="4" t="str">
        <f t="shared" si="2"/>
        <v>-</v>
      </c>
      <c r="AJ45" s="5"/>
      <c r="AK45" s="10"/>
      <c r="AL45" s="9"/>
      <c r="AM45" s="9"/>
      <c r="AN45" s="9"/>
      <c r="AO45" s="9"/>
      <c r="AP45" s="9"/>
      <c r="AQ45" s="9"/>
      <c r="AR45" s="384"/>
      <c r="AS45" s="10"/>
      <c r="AT45" s="10"/>
      <c r="AU45" s="9"/>
      <c r="AV45" s="9"/>
      <c r="AW45" s="9"/>
      <c r="AX45" s="9"/>
      <c r="AY45" s="9"/>
      <c r="AZ45" s="9"/>
      <c r="BA45" s="384"/>
      <c r="BB45" s="10"/>
      <c r="BC45" s="6"/>
      <c r="BD45" s="4"/>
      <c r="BE45" s="376"/>
      <c r="BF45" s="377" t="str">
        <f ca="1">IF(DY45=0,"",IF(申込書!$E$6="","",申込書!$E$6))</f>
        <v/>
      </c>
      <c r="BG45" s="66" t="str">
        <f t="shared" ca="1" si="1"/>
        <v/>
      </c>
      <c r="BH45" s="61" t="str" cm="1">
        <f t="array" aca="1" ref="BH45" ca="1">IF(クラス・種目リスト!$A$57=1,INDIRECT("$J45")&amp;INDIRECT("$H45")&amp;RIGHT(INDIRECT("$I45"),1),INDIRECT("$J45")&amp;INDIRECT("$H45"))</f>
        <v/>
      </c>
      <c r="BI45" s="54" t="str" cm="1">
        <f t="array" aca="1" ref="BI45" ca="1">IFERROR(HLOOKUP(INDIRECT("BH45"),クラス・種目リスト!$A$156:$L$207,3,FALSE),"-")</f>
        <v>-</v>
      </c>
      <c r="BJ45" s="54" t="str" cm="1">
        <f t="array" aca="1" ref="BJ45" ca="1">IFERROR(HLOOKUP(INDIRECT("BH45"),クラス・種目リスト!$A$156:$L$207,4,FALSE),"-")</f>
        <v>-</v>
      </c>
      <c r="BK45" s="54" t="str" cm="1">
        <f t="array" aca="1" ref="BK45" ca="1">IFERROR(HLOOKUP(INDIRECT("BH45"),クラス・種目リスト!$A$156:$L$207,5,FALSE),"-")</f>
        <v>-</v>
      </c>
      <c r="BL45" s="54" t="str" cm="1">
        <f t="array" aca="1" ref="BL45" ca="1">IFERROR(HLOOKUP(INDIRECT("BH45"),クラス・種目リスト!$A$156:$L$207,6,FALSE),"-")</f>
        <v>-</v>
      </c>
      <c r="BM45" s="54" t="str" cm="1">
        <f t="array" aca="1" ref="BM45" ca="1">IFERROR(HLOOKUP(INDIRECT("BH45"),クラス・種目リスト!$A$156:$L$207,7,FALSE),"-")</f>
        <v>-</v>
      </c>
      <c r="BN45" s="54" t="str" cm="1">
        <f t="array" aca="1" ref="BN45" ca="1">IFERROR(HLOOKUP(INDIRECT("BH45"),クラス・種目リスト!$A$156:$L$207,8,FALSE),"-")</f>
        <v>-</v>
      </c>
      <c r="BO45" s="54" t="str" cm="1">
        <f t="array" aca="1" ref="BO45" ca="1">IFERROR(HLOOKUP(INDIRECT("BH45"),クラス・種目リスト!$A$156:$L$207,9,FALSE),"-")</f>
        <v>-</v>
      </c>
      <c r="BP45" s="54" t="str" cm="1">
        <f t="array" aca="1" ref="BP45" ca="1">IFERROR(HLOOKUP(INDIRECT("BH45"),クラス・種目リスト!$A$156:$L$207,10,FALSE),"-")</f>
        <v>-</v>
      </c>
      <c r="BQ45" s="54" t="str" cm="1">
        <f t="array" aca="1" ref="BQ45" ca="1">IFERROR(HLOOKUP(INDIRECT("BH45"),クラス・種目リスト!$A$156:$L$207,11,FALSE),"-")</f>
        <v>-</v>
      </c>
      <c r="BR45" s="54" t="str" cm="1">
        <f t="array" aca="1" ref="BR45" ca="1">IFERROR(HLOOKUP(INDIRECT("BH45"),クラス・種目リスト!$A$156:$L$207,12,FALSE),"-")</f>
        <v>-</v>
      </c>
      <c r="BS45" s="54" t="str" cm="1">
        <f t="array" aca="1" ref="BS45" ca="1">IFERROR(HLOOKUP(INDIRECT("BH45"),クラス・種目リスト!$A$156:$L$207,13,FALSE),"-")</f>
        <v>-</v>
      </c>
      <c r="BT45" s="54" t="str" cm="1">
        <f t="array" aca="1" ref="BT45" ca="1">IFERROR(HLOOKUP(INDIRECT("BH45"),クラス・種目リスト!$A$156:$L$207,14,FALSE),"-")</f>
        <v>-</v>
      </c>
      <c r="BU45" s="54" t="str" cm="1">
        <f t="array" aca="1" ref="BU45" ca="1">IFERROR(HLOOKUP(INDIRECT("BH45"),クラス・種目リスト!$A$156:$L$207,15,FALSE),"-")</f>
        <v>-</v>
      </c>
      <c r="BV45" s="54" t="str" cm="1">
        <f t="array" aca="1" ref="BV45" ca="1">IFERROR(HLOOKUP(INDIRECT("BH45"),クラス・種目リスト!$A$156:$L$207,16,FALSE),"-")</f>
        <v>-</v>
      </c>
      <c r="BW45" s="54" t="str" cm="1">
        <f t="array" aca="1" ref="BW45" ca="1">IFERROR(HLOOKUP(INDIRECT("BH45"),クラス・種目リスト!$A$156:$L$207,17,FALSE),"-")</f>
        <v>-</v>
      </c>
      <c r="BX45" s="54" t="str" cm="1">
        <f t="array" aca="1" ref="BX45" ca="1">IFERROR(HLOOKUP(INDIRECT("BH45"),クラス・種目リスト!$A$156:$L$207,18,FALSE),"-")</f>
        <v>-</v>
      </c>
      <c r="BY45" s="54" t="str" cm="1">
        <f t="array" aca="1" ref="BY45" ca="1">IFERROR(HLOOKUP(INDIRECT("BH45"),クラス・種目リスト!$A$156:$L$207,19,FALSE),"-")</f>
        <v>-</v>
      </c>
      <c r="BZ45" s="54" t="str" cm="1">
        <f t="array" aca="1" ref="BZ45" ca="1">IFERROR(HLOOKUP(INDIRECT("BH45"),クラス・種目リスト!$A$156:$L$207,20,FALSE),"-")</f>
        <v>-</v>
      </c>
      <c r="CA45" s="54" t="str" cm="1">
        <f t="array" aca="1" ref="CA45" ca="1">IFERROR(HLOOKUP(INDIRECT("BH45"),クラス・種目リスト!$A$156:$L$207,21,FALSE),"-")</f>
        <v>-</v>
      </c>
      <c r="CB45" s="54" t="str" cm="1">
        <f t="array" aca="1" ref="CB45" ca="1">IFERROR(HLOOKUP(INDIRECT("BH45"),クラス・種目リスト!$A$156:$L$207,22,FALSE),"-")</f>
        <v>-</v>
      </c>
      <c r="CC45" s="54" t="str" cm="1">
        <f t="array" aca="1" ref="CC45" ca="1">IFERROR(HLOOKUP(INDIRECT("BH45"),クラス・種目リスト!$A$156:$L$207,23,FALSE),"-")</f>
        <v>-</v>
      </c>
      <c r="CD45" s="54" t="str" cm="1">
        <f t="array" aca="1" ref="CD45" ca="1">IFERROR(HLOOKUP(INDIRECT("BH45"),クラス・種目リスト!$A$156:$L$207,24,FALSE),"-")</f>
        <v>-</v>
      </c>
      <c r="CE45" s="54" t="str" cm="1">
        <f t="array" aca="1" ref="CE45" ca="1">IFERROR(HLOOKUP(INDIRECT("BH45"),クラス・種目リスト!$A$156:$L$207,25,FALSE),"-")</f>
        <v>-</v>
      </c>
      <c r="CF45" s="54" t="str" cm="1">
        <f t="array" aca="1" ref="CF45" ca="1">IFERROR(HLOOKUP(INDIRECT("BH45"),クラス・種目リスト!$A$156:$L$207,26,FALSE),"-")</f>
        <v>-</v>
      </c>
      <c r="CG45" s="54" t="str" cm="1">
        <f t="array" aca="1" ref="CG45" ca="1">IFERROR(HLOOKUP(INDIRECT("BH45"),クラス・種目リスト!$A$156:$L$207,27,FALSE),"-")</f>
        <v>-</v>
      </c>
      <c r="CH45" s="54" cm="1">
        <f t="array" aca="1" ref="CH45" ca="1">COUNTIF(BI45:CG45,INDIRECT("N45"))</f>
        <v>0</v>
      </c>
      <c r="CI45" s="54" cm="1">
        <f t="array" aca="1" ref="CI45" ca="1">COUNTIF(BI45:CG45,INDIRECT("X45"))</f>
        <v>0</v>
      </c>
      <c r="CJ45" s="54"/>
      <c r="CK45" s="54"/>
      <c r="CL45" s="54"/>
      <c r="CM45" s="54"/>
      <c r="CN45" s="54"/>
      <c r="CO45" s="54"/>
      <c r="CP45" s="54"/>
      <c r="CQ45" s="54"/>
      <c r="CR45" s="54"/>
      <c r="CS45" s="54"/>
      <c r="CT45" s="54"/>
      <c r="CU45" s="54"/>
      <c r="CV45" s="54"/>
      <c r="CW45" s="54"/>
      <c r="CX45" s="54"/>
      <c r="CY45" s="54"/>
      <c r="CZ45" s="54"/>
      <c r="DA45" s="54"/>
      <c r="DB45" s="54"/>
      <c r="DC45" s="54"/>
      <c r="DD45" s="54"/>
      <c r="DE45" s="54"/>
      <c r="DF45" s="54"/>
      <c r="DG45" s="54"/>
      <c r="DH45" s="54"/>
      <c r="DI45" s="54"/>
      <c r="DJ45" s="54"/>
      <c r="DK45" s="54"/>
      <c r="DL45" s="54"/>
      <c r="DM45" s="54"/>
      <c r="DN45" s="54"/>
      <c r="DO45" s="150"/>
      <c r="DP45" s="150"/>
      <c r="DQ45" s="150"/>
      <c r="DR45" s="150"/>
      <c r="DS45" s="150"/>
      <c r="DT45" s="150"/>
      <c r="DU45" s="150"/>
      <c r="DV45" s="55" t="str" cm="1">
        <f t="array" aca="1" ref="DV45" ca="1">INDIRECT("J45")</f>
        <v/>
      </c>
      <c r="DW45" s="150" cm="1">
        <f t="array" aca="1" ref="DW45" ca="1">IF(INDIRECT("N45")="-",0,COUNTA(INDIRECT("N45")))+IF(INDIRECT("X45")="-",0,COUNTA(INDIRECT("X45")))+IF(INDIRECT("AK45")="-",0,COUNTA(INDIRECT("AK45")))+IF(INDIRECT("AT45")="-",0,COUNTA(INDIRECT("AT45")))</f>
        <v>0</v>
      </c>
      <c r="DX45" s="150"/>
      <c r="DY45" s="55" cm="1">
        <f t="array" aca="1" ref="DY45" ca="1">INDIRECT("C45")</f>
        <v>0</v>
      </c>
      <c r="DZ45" s="50"/>
      <c r="EA45" s="50" t="str" cm="1">
        <f t="array" aca="1" ref="EA45" ca="1">IFERROR(FIND("《",INDIRECT("N45")),"")</f>
        <v/>
      </c>
      <c r="EB45" s="50" t="str" cm="1">
        <f t="array" aca="1" ref="EB45" ca="1">IFERROR(FIND("《",INDIRECT("X45")),"")</f>
        <v/>
      </c>
      <c r="EC45" s="50"/>
      <c r="ED45" s="50"/>
    </row>
    <row r="46" spans="1:134" ht="19.5" customHeight="1" x14ac:dyDescent="0.15">
      <c r="A46" s="266"/>
      <c r="B46" s="48"/>
      <c r="C46" s="81"/>
      <c r="D46" s="39"/>
      <c r="E46" s="37"/>
      <c r="F46" s="38"/>
      <c r="G46" s="20"/>
      <c r="H46" s="4"/>
      <c r="I46" s="6"/>
      <c r="J46" s="217" t="str">
        <f ca="1">IF(DY46=0,"",IF(申込書!$B$6="","",申込書!$B$6))</f>
        <v/>
      </c>
      <c r="K46" s="218" t="str">
        <f ca="1">IF(DY46=0,"",IF(申込書!$B$4="","",申込書!$B$4))</f>
        <v/>
      </c>
      <c r="L46" s="217" t="str">
        <f ca="1">IF(DY46=0,"",IF(申込書!$E$4="","",ASC(申込書!$E$4)))</f>
        <v/>
      </c>
      <c r="M46" s="26"/>
      <c r="N46" s="23"/>
      <c r="O46" s="15"/>
      <c r="P46" s="16"/>
      <c r="Q46" s="15"/>
      <c r="R46" s="17"/>
      <c r="S46" s="15"/>
      <c r="T46" s="17"/>
      <c r="U46" s="385"/>
      <c r="V46" s="208"/>
      <c r="W46" s="6"/>
      <c r="X46" s="75"/>
      <c r="Y46" s="15"/>
      <c r="Z46" s="16"/>
      <c r="AA46" s="18"/>
      <c r="AB46" s="17"/>
      <c r="AC46" s="19"/>
      <c r="AD46" s="17"/>
      <c r="AE46" s="385"/>
      <c r="AF46" s="386"/>
      <c r="AG46" s="24"/>
      <c r="AH46" s="24"/>
      <c r="AI46" s="4" t="str">
        <f t="shared" si="2"/>
        <v>-</v>
      </c>
      <c r="AJ46" s="5"/>
      <c r="AK46" s="10"/>
      <c r="AL46" s="9"/>
      <c r="AM46" s="9"/>
      <c r="AN46" s="9"/>
      <c r="AO46" s="9"/>
      <c r="AP46" s="9"/>
      <c r="AQ46" s="9"/>
      <c r="AR46" s="384"/>
      <c r="AS46" s="10"/>
      <c r="AT46" s="10"/>
      <c r="AU46" s="9"/>
      <c r="AV46" s="9"/>
      <c r="AW46" s="9"/>
      <c r="AX46" s="9"/>
      <c r="AY46" s="9"/>
      <c r="AZ46" s="9"/>
      <c r="BA46" s="384"/>
      <c r="BB46" s="10"/>
      <c r="BC46" s="6"/>
      <c r="BD46" s="4"/>
      <c r="BE46" s="376"/>
      <c r="BF46" s="377" t="str">
        <f ca="1">IF(DY46=0,"",IF(申込書!$E$6="","",申込書!$E$6))</f>
        <v/>
      </c>
      <c r="BG46" s="66" t="str">
        <f t="shared" ca="1" si="1"/>
        <v/>
      </c>
      <c r="BH46" s="61" t="str" cm="1">
        <f t="array" aca="1" ref="BH46" ca="1">IF(クラス・種目リスト!$A$57=1,INDIRECT("$J46")&amp;INDIRECT("$H46")&amp;RIGHT(INDIRECT("$I46"),1),INDIRECT("$J46")&amp;INDIRECT("$H46"))</f>
        <v/>
      </c>
      <c r="BI46" s="54" t="str" cm="1">
        <f t="array" aca="1" ref="BI46" ca="1">IFERROR(HLOOKUP(INDIRECT("BH46"),クラス・種目リスト!$A$156:$L$207,3,FALSE),"-")</f>
        <v>-</v>
      </c>
      <c r="BJ46" s="54" t="str" cm="1">
        <f t="array" aca="1" ref="BJ46" ca="1">IFERROR(HLOOKUP(INDIRECT("BH46"),クラス・種目リスト!$A$156:$L$207,4,FALSE),"-")</f>
        <v>-</v>
      </c>
      <c r="BK46" s="54" t="str" cm="1">
        <f t="array" aca="1" ref="BK46" ca="1">IFERROR(HLOOKUP(INDIRECT("BH46"),クラス・種目リスト!$A$156:$L$207,5,FALSE),"-")</f>
        <v>-</v>
      </c>
      <c r="BL46" s="54" t="str" cm="1">
        <f t="array" aca="1" ref="BL46" ca="1">IFERROR(HLOOKUP(INDIRECT("BH46"),クラス・種目リスト!$A$156:$L$207,6,FALSE),"-")</f>
        <v>-</v>
      </c>
      <c r="BM46" s="54" t="str" cm="1">
        <f t="array" aca="1" ref="BM46" ca="1">IFERROR(HLOOKUP(INDIRECT("BH46"),クラス・種目リスト!$A$156:$L$207,7,FALSE),"-")</f>
        <v>-</v>
      </c>
      <c r="BN46" s="54" t="str" cm="1">
        <f t="array" aca="1" ref="BN46" ca="1">IFERROR(HLOOKUP(INDIRECT("BH46"),クラス・種目リスト!$A$156:$L$207,8,FALSE),"-")</f>
        <v>-</v>
      </c>
      <c r="BO46" s="54" t="str" cm="1">
        <f t="array" aca="1" ref="BO46" ca="1">IFERROR(HLOOKUP(INDIRECT("BH46"),クラス・種目リスト!$A$156:$L$207,9,FALSE),"-")</f>
        <v>-</v>
      </c>
      <c r="BP46" s="54" t="str" cm="1">
        <f t="array" aca="1" ref="BP46" ca="1">IFERROR(HLOOKUP(INDIRECT("BH46"),クラス・種目リスト!$A$156:$L$207,10,FALSE),"-")</f>
        <v>-</v>
      </c>
      <c r="BQ46" s="54" t="str" cm="1">
        <f t="array" aca="1" ref="BQ46" ca="1">IFERROR(HLOOKUP(INDIRECT("BH46"),クラス・種目リスト!$A$156:$L$207,11,FALSE),"-")</f>
        <v>-</v>
      </c>
      <c r="BR46" s="54" t="str" cm="1">
        <f t="array" aca="1" ref="BR46" ca="1">IFERROR(HLOOKUP(INDIRECT("BH46"),クラス・種目リスト!$A$156:$L$207,12,FALSE),"-")</f>
        <v>-</v>
      </c>
      <c r="BS46" s="54" t="str" cm="1">
        <f t="array" aca="1" ref="BS46" ca="1">IFERROR(HLOOKUP(INDIRECT("BH46"),クラス・種目リスト!$A$156:$L$207,13,FALSE),"-")</f>
        <v>-</v>
      </c>
      <c r="BT46" s="54" t="str" cm="1">
        <f t="array" aca="1" ref="BT46" ca="1">IFERROR(HLOOKUP(INDIRECT("BH46"),クラス・種目リスト!$A$156:$L$207,14,FALSE),"-")</f>
        <v>-</v>
      </c>
      <c r="BU46" s="54" t="str" cm="1">
        <f t="array" aca="1" ref="BU46" ca="1">IFERROR(HLOOKUP(INDIRECT("BH46"),クラス・種目リスト!$A$156:$L$207,15,FALSE),"-")</f>
        <v>-</v>
      </c>
      <c r="BV46" s="54" t="str" cm="1">
        <f t="array" aca="1" ref="BV46" ca="1">IFERROR(HLOOKUP(INDIRECT("BH46"),クラス・種目リスト!$A$156:$L$207,16,FALSE),"-")</f>
        <v>-</v>
      </c>
      <c r="BW46" s="54" t="str" cm="1">
        <f t="array" aca="1" ref="BW46" ca="1">IFERROR(HLOOKUP(INDIRECT("BH46"),クラス・種目リスト!$A$156:$L$207,17,FALSE),"-")</f>
        <v>-</v>
      </c>
      <c r="BX46" s="54" t="str" cm="1">
        <f t="array" aca="1" ref="BX46" ca="1">IFERROR(HLOOKUP(INDIRECT("BH46"),クラス・種目リスト!$A$156:$L$207,18,FALSE),"-")</f>
        <v>-</v>
      </c>
      <c r="BY46" s="54" t="str" cm="1">
        <f t="array" aca="1" ref="BY46" ca="1">IFERROR(HLOOKUP(INDIRECT("BH46"),クラス・種目リスト!$A$156:$L$207,19,FALSE),"-")</f>
        <v>-</v>
      </c>
      <c r="BZ46" s="54" t="str" cm="1">
        <f t="array" aca="1" ref="BZ46" ca="1">IFERROR(HLOOKUP(INDIRECT("BH46"),クラス・種目リスト!$A$156:$L$207,20,FALSE),"-")</f>
        <v>-</v>
      </c>
      <c r="CA46" s="54" t="str" cm="1">
        <f t="array" aca="1" ref="CA46" ca="1">IFERROR(HLOOKUP(INDIRECT("BH46"),クラス・種目リスト!$A$156:$L$207,21,FALSE),"-")</f>
        <v>-</v>
      </c>
      <c r="CB46" s="54" t="str" cm="1">
        <f t="array" aca="1" ref="CB46" ca="1">IFERROR(HLOOKUP(INDIRECT("BH46"),クラス・種目リスト!$A$156:$L$207,22,FALSE),"-")</f>
        <v>-</v>
      </c>
      <c r="CC46" s="54" t="str" cm="1">
        <f t="array" aca="1" ref="CC46" ca="1">IFERROR(HLOOKUP(INDIRECT("BH46"),クラス・種目リスト!$A$156:$L$207,23,FALSE),"-")</f>
        <v>-</v>
      </c>
      <c r="CD46" s="54" t="str" cm="1">
        <f t="array" aca="1" ref="CD46" ca="1">IFERROR(HLOOKUP(INDIRECT("BH46"),クラス・種目リスト!$A$156:$L$207,24,FALSE),"-")</f>
        <v>-</v>
      </c>
      <c r="CE46" s="54" t="str" cm="1">
        <f t="array" aca="1" ref="CE46" ca="1">IFERROR(HLOOKUP(INDIRECT("BH46"),クラス・種目リスト!$A$156:$L$207,25,FALSE),"-")</f>
        <v>-</v>
      </c>
      <c r="CF46" s="54" t="str" cm="1">
        <f t="array" aca="1" ref="CF46" ca="1">IFERROR(HLOOKUP(INDIRECT("BH46"),クラス・種目リスト!$A$156:$L$207,26,FALSE),"-")</f>
        <v>-</v>
      </c>
      <c r="CG46" s="54" t="str" cm="1">
        <f t="array" aca="1" ref="CG46" ca="1">IFERROR(HLOOKUP(INDIRECT("BH46"),クラス・種目リスト!$A$156:$L$207,27,FALSE),"-")</f>
        <v>-</v>
      </c>
      <c r="CH46" s="54" cm="1">
        <f t="array" aca="1" ref="CH46" ca="1">COUNTIF(BI46:CG46,INDIRECT("N46"))</f>
        <v>0</v>
      </c>
      <c r="CI46" s="54" cm="1">
        <f t="array" aca="1" ref="CI46" ca="1">COUNTIF(BI46:CG46,INDIRECT("X46"))</f>
        <v>0</v>
      </c>
      <c r="CJ46" s="54"/>
      <c r="CK46" s="54"/>
      <c r="CL46" s="54"/>
      <c r="CM46" s="54"/>
      <c r="CN46" s="54"/>
      <c r="CO46" s="54"/>
      <c r="CP46" s="54"/>
      <c r="CQ46" s="54"/>
      <c r="CR46" s="54"/>
      <c r="CS46" s="54"/>
      <c r="CT46" s="54"/>
      <c r="CU46" s="54"/>
      <c r="CV46" s="54"/>
      <c r="CW46" s="54"/>
      <c r="CX46" s="54"/>
      <c r="CY46" s="54"/>
      <c r="CZ46" s="54"/>
      <c r="DA46" s="54"/>
      <c r="DB46" s="54"/>
      <c r="DC46" s="54"/>
      <c r="DD46" s="54"/>
      <c r="DE46" s="54"/>
      <c r="DF46" s="54"/>
      <c r="DG46" s="54"/>
      <c r="DH46" s="54"/>
      <c r="DI46" s="54"/>
      <c r="DJ46" s="54"/>
      <c r="DK46" s="54"/>
      <c r="DL46" s="54"/>
      <c r="DM46" s="54"/>
      <c r="DN46" s="54"/>
      <c r="DO46" s="150"/>
      <c r="DP46" s="150"/>
      <c r="DQ46" s="150"/>
      <c r="DR46" s="150"/>
      <c r="DS46" s="150"/>
      <c r="DT46" s="150"/>
      <c r="DU46" s="150"/>
      <c r="DV46" s="55" t="str" cm="1">
        <f t="array" aca="1" ref="DV46" ca="1">INDIRECT("J46")</f>
        <v/>
      </c>
      <c r="DW46" s="150" cm="1">
        <f t="array" aca="1" ref="DW46" ca="1">IF(INDIRECT("N46")="-",0,COUNTA(INDIRECT("N46")))+IF(INDIRECT("X46")="-",0,COUNTA(INDIRECT("X46")))+IF(INDIRECT("AK46")="-",0,COUNTA(INDIRECT("AK46")))+IF(INDIRECT("AT46")="-",0,COUNTA(INDIRECT("AT46")))</f>
        <v>0</v>
      </c>
      <c r="DX46" s="150"/>
      <c r="DY46" s="55" cm="1">
        <f t="array" aca="1" ref="DY46" ca="1">INDIRECT("C46")</f>
        <v>0</v>
      </c>
      <c r="DZ46" s="50"/>
      <c r="EA46" s="50" t="str" cm="1">
        <f t="array" aca="1" ref="EA46" ca="1">IFERROR(FIND("《",INDIRECT("N46")),"")</f>
        <v/>
      </c>
      <c r="EB46" s="50" t="str" cm="1">
        <f t="array" aca="1" ref="EB46" ca="1">IFERROR(FIND("《",INDIRECT("X46")),"")</f>
        <v/>
      </c>
      <c r="EC46" s="50"/>
      <c r="ED46" s="50"/>
    </row>
    <row r="47" spans="1:134" ht="19.5" customHeight="1" x14ac:dyDescent="0.15">
      <c r="A47" s="266"/>
      <c r="B47" s="48"/>
      <c r="C47" s="80"/>
      <c r="D47" s="36"/>
      <c r="E47" s="37"/>
      <c r="F47" s="38"/>
      <c r="G47" s="20"/>
      <c r="H47" s="4"/>
      <c r="I47" s="6"/>
      <c r="J47" s="217" t="str">
        <f ca="1">IF(DY47=0,"",IF(申込書!$B$6="","",申込書!$B$6))</f>
        <v/>
      </c>
      <c r="K47" s="218" t="str">
        <f ca="1">IF(DY47=0,"",IF(申込書!$B$4="","",申込書!$B$4))</f>
        <v/>
      </c>
      <c r="L47" s="217" t="str">
        <f ca="1">IF(DY47=0,"",IF(申込書!$E$4="","",ASC(申込書!$E$4)))</f>
        <v/>
      </c>
      <c r="M47" s="26"/>
      <c r="N47" s="23"/>
      <c r="O47" s="15"/>
      <c r="P47" s="16"/>
      <c r="Q47" s="15"/>
      <c r="R47" s="17"/>
      <c r="S47" s="15"/>
      <c r="T47" s="17"/>
      <c r="U47" s="385"/>
      <c r="V47" s="208"/>
      <c r="W47" s="6"/>
      <c r="X47" s="75"/>
      <c r="Y47" s="15"/>
      <c r="Z47" s="16"/>
      <c r="AA47" s="18"/>
      <c r="AB47" s="17"/>
      <c r="AC47" s="19"/>
      <c r="AD47" s="17"/>
      <c r="AE47" s="385"/>
      <c r="AF47" s="386"/>
      <c r="AG47" s="24"/>
      <c r="AH47" s="24"/>
      <c r="AI47" s="4" t="str">
        <f t="shared" si="2"/>
        <v>-</v>
      </c>
      <c r="AJ47" s="5"/>
      <c r="AK47" s="10"/>
      <c r="AL47" s="9"/>
      <c r="AM47" s="9"/>
      <c r="AN47" s="9"/>
      <c r="AO47" s="9"/>
      <c r="AP47" s="9"/>
      <c r="AQ47" s="9"/>
      <c r="AR47" s="384"/>
      <c r="AS47" s="10"/>
      <c r="AT47" s="10"/>
      <c r="AU47" s="9"/>
      <c r="AV47" s="9"/>
      <c r="AW47" s="9"/>
      <c r="AX47" s="9"/>
      <c r="AY47" s="9"/>
      <c r="AZ47" s="9"/>
      <c r="BA47" s="384"/>
      <c r="BB47" s="10"/>
      <c r="BC47" s="6"/>
      <c r="BD47" s="4"/>
      <c r="BE47" s="376"/>
      <c r="BF47" s="377" t="str">
        <f ca="1">IF(DY47=0,"",IF(申込書!$E$6="","",申込書!$E$6))</f>
        <v/>
      </c>
      <c r="BG47" s="66" t="str">
        <f t="shared" ca="1" si="1"/>
        <v/>
      </c>
      <c r="BH47" s="61" t="str" cm="1">
        <f t="array" aca="1" ref="BH47" ca="1">IF(クラス・種目リスト!$A$57=1,INDIRECT("$J47")&amp;INDIRECT("$H47")&amp;RIGHT(INDIRECT("$I47"),1),INDIRECT("$J47")&amp;INDIRECT("$H47"))</f>
        <v/>
      </c>
      <c r="BI47" s="54" t="str" cm="1">
        <f t="array" aca="1" ref="BI47" ca="1">IFERROR(HLOOKUP(INDIRECT("BH47"),クラス・種目リスト!$A$156:$L$207,3,FALSE),"-")</f>
        <v>-</v>
      </c>
      <c r="BJ47" s="54" t="str" cm="1">
        <f t="array" aca="1" ref="BJ47" ca="1">IFERROR(HLOOKUP(INDIRECT("BH47"),クラス・種目リスト!$A$156:$L$207,4,FALSE),"-")</f>
        <v>-</v>
      </c>
      <c r="BK47" s="54" t="str" cm="1">
        <f t="array" aca="1" ref="BK47" ca="1">IFERROR(HLOOKUP(INDIRECT("BH47"),クラス・種目リスト!$A$156:$L$207,5,FALSE),"-")</f>
        <v>-</v>
      </c>
      <c r="BL47" s="54" t="str" cm="1">
        <f t="array" aca="1" ref="BL47" ca="1">IFERROR(HLOOKUP(INDIRECT("BH47"),クラス・種目リスト!$A$156:$L$207,6,FALSE),"-")</f>
        <v>-</v>
      </c>
      <c r="BM47" s="54" t="str" cm="1">
        <f t="array" aca="1" ref="BM47" ca="1">IFERROR(HLOOKUP(INDIRECT("BH47"),クラス・種目リスト!$A$156:$L$207,7,FALSE),"-")</f>
        <v>-</v>
      </c>
      <c r="BN47" s="54" t="str" cm="1">
        <f t="array" aca="1" ref="BN47" ca="1">IFERROR(HLOOKUP(INDIRECT("BH47"),クラス・種目リスト!$A$156:$L$207,8,FALSE),"-")</f>
        <v>-</v>
      </c>
      <c r="BO47" s="54" t="str" cm="1">
        <f t="array" aca="1" ref="BO47" ca="1">IFERROR(HLOOKUP(INDIRECT("BH47"),クラス・種目リスト!$A$156:$L$207,9,FALSE),"-")</f>
        <v>-</v>
      </c>
      <c r="BP47" s="54" t="str" cm="1">
        <f t="array" aca="1" ref="BP47" ca="1">IFERROR(HLOOKUP(INDIRECT("BH47"),クラス・種目リスト!$A$156:$L$207,10,FALSE),"-")</f>
        <v>-</v>
      </c>
      <c r="BQ47" s="54" t="str" cm="1">
        <f t="array" aca="1" ref="BQ47" ca="1">IFERROR(HLOOKUP(INDIRECT("BH47"),クラス・種目リスト!$A$156:$L$207,11,FALSE),"-")</f>
        <v>-</v>
      </c>
      <c r="BR47" s="54" t="str" cm="1">
        <f t="array" aca="1" ref="BR47" ca="1">IFERROR(HLOOKUP(INDIRECT("BH47"),クラス・種目リスト!$A$156:$L$207,12,FALSE),"-")</f>
        <v>-</v>
      </c>
      <c r="BS47" s="54" t="str" cm="1">
        <f t="array" aca="1" ref="BS47" ca="1">IFERROR(HLOOKUP(INDIRECT("BH47"),クラス・種目リスト!$A$156:$L$207,13,FALSE),"-")</f>
        <v>-</v>
      </c>
      <c r="BT47" s="54" t="str" cm="1">
        <f t="array" aca="1" ref="BT47" ca="1">IFERROR(HLOOKUP(INDIRECT("BH47"),クラス・種目リスト!$A$156:$L$207,14,FALSE),"-")</f>
        <v>-</v>
      </c>
      <c r="BU47" s="54" t="str" cm="1">
        <f t="array" aca="1" ref="BU47" ca="1">IFERROR(HLOOKUP(INDIRECT("BH47"),クラス・種目リスト!$A$156:$L$207,15,FALSE),"-")</f>
        <v>-</v>
      </c>
      <c r="BV47" s="54" t="str" cm="1">
        <f t="array" aca="1" ref="BV47" ca="1">IFERROR(HLOOKUP(INDIRECT("BH47"),クラス・種目リスト!$A$156:$L$207,16,FALSE),"-")</f>
        <v>-</v>
      </c>
      <c r="BW47" s="54" t="str" cm="1">
        <f t="array" aca="1" ref="BW47" ca="1">IFERROR(HLOOKUP(INDIRECT("BH47"),クラス・種目リスト!$A$156:$L$207,17,FALSE),"-")</f>
        <v>-</v>
      </c>
      <c r="BX47" s="54" t="str" cm="1">
        <f t="array" aca="1" ref="BX47" ca="1">IFERROR(HLOOKUP(INDIRECT("BH47"),クラス・種目リスト!$A$156:$L$207,18,FALSE),"-")</f>
        <v>-</v>
      </c>
      <c r="BY47" s="54" t="str" cm="1">
        <f t="array" aca="1" ref="BY47" ca="1">IFERROR(HLOOKUP(INDIRECT("BH47"),クラス・種目リスト!$A$156:$L$207,19,FALSE),"-")</f>
        <v>-</v>
      </c>
      <c r="BZ47" s="54" t="str" cm="1">
        <f t="array" aca="1" ref="BZ47" ca="1">IFERROR(HLOOKUP(INDIRECT("BH47"),クラス・種目リスト!$A$156:$L$207,20,FALSE),"-")</f>
        <v>-</v>
      </c>
      <c r="CA47" s="54" t="str" cm="1">
        <f t="array" aca="1" ref="CA47" ca="1">IFERROR(HLOOKUP(INDIRECT("BH47"),クラス・種目リスト!$A$156:$L$207,21,FALSE),"-")</f>
        <v>-</v>
      </c>
      <c r="CB47" s="54" t="str" cm="1">
        <f t="array" aca="1" ref="CB47" ca="1">IFERROR(HLOOKUP(INDIRECT("BH47"),クラス・種目リスト!$A$156:$L$207,22,FALSE),"-")</f>
        <v>-</v>
      </c>
      <c r="CC47" s="54" t="str" cm="1">
        <f t="array" aca="1" ref="CC47" ca="1">IFERROR(HLOOKUP(INDIRECT("BH47"),クラス・種目リスト!$A$156:$L$207,23,FALSE),"-")</f>
        <v>-</v>
      </c>
      <c r="CD47" s="54" t="str" cm="1">
        <f t="array" aca="1" ref="CD47" ca="1">IFERROR(HLOOKUP(INDIRECT("BH47"),クラス・種目リスト!$A$156:$L$207,24,FALSE),"-")</f>
        <v>-</v>
      </c>
      <c r="CE47" s="54" t="str" cm="1">
        <f t="array" aca="1" ref="CE47" ca="1">IFERROR(HLOOKUP(INDIRECT("BH47"),クラス・種目リスト!$A$156:$L$207,25,FALSE),"-")</f>
        <v>-</v>
      </c>
      <c r="CF47" s="54" t="str" cm="1">
        <f t="array" aca="1" ref="CF47" ca="1">IFERROR(HLOOKUP(INDIRECT("BH47"),クラス・種目リスト!$A$156:$L$207,26,FALSE),"-")</f>
        <v>-</v>
      </c>
      <c r="CG47" s="54" t="str" cm="1">
        <f t="array" aca="1" ref="CG47" ca="1">IFERROR(HLOOKUP(INDIRECT("BH47"),クラス・種目リスト!$A$156:$L$207,27,FALSE),"-")</f>
        <v>-</v>
      </c>
      <c r="CH47" s="54" cm="1">
        <f t="array" aca="1" ref="CH47" ca="1">COUNTIF(BI47:CG47,INDIRECT("N47"))</f>
        <v>0</v>
      </c>
      <c r="CI47" s="54" cm="1">
        <f t="array" aca="1" ref="CI47" ca="1">COUNTIF(BI47:CG47,INDIRECT("X47"))</f>
        <v>0</v>
      </c>
      <c r="CJ47" s="54"/>
      <c r="CK47" s="54"/>
      <c r="CL47" s="54"/>
      <c r="CM47" s="54"/>
      <c r="CN47" s="54"/>
      <c r="CO47" s="54"/>
      <c r="CP47" s="54"/>
      <c r="CQ47" s="54"/>
      <c r="CR47" s="54"/>
      <c r="CS47" s="54"/>
      <c r="CT47" s="54"/>
      <c r="CU47" s="54"/>
      <c r="CV47" s="54"/>
      <c r="CW47" s="54"/>
      <c r="CX47" s="54"/>
      <c r="CY47" s="54"/>
      <c r="CZ47" s="54"/>
      <c r="DA47" s="54"/>
      <c r="DB47" s="54"/>
      <c r="DC47" s="54"/>
      <c r="DD47" s="54"/>
      <c r="DE47" s="54"/>
      <c r="DF47" s="54"/>
      <c r="DG47" s="54"/>
      <c r="DH47" s="54"/>
      <c r="DI47" s="54"/>
      <c r="DJ47" s="54"/>
      <c r="DK47" s="54"/>
      <c r="DL47" s="54"/>
      <c r="DM47" s="54"/>
      <c r="DN47" s="54"/>
      <c r="DO47" s="150"/>
      <c r="DP47" s="150"/>
      <c r="DQ47" s="150"/>
      <c r="DR47" s="150"/>
      <c r="DS47" s="150"/>
      <c r="DT47" s="150"/>
      <c r="DU47" s="150"/>
      <c r="DV47" s="55" t="str" cm="1">
        <f t="array" aca="1" ref="DV47" ca="1">INDIRECT("J47")</f>
        <v/>
      </c>
      <c r="DW47" s="150" cm="1">
        <f t="array" aca="1" ref="DW47" ca="1">IF(INDIRECT("N47")="-",0,COUNTA(INDIRECT("N47")))+IF(INDIRECT("X47")="-",0,COUNTA(INDIRECT("X47")))+IF(INDIRECT("AK47")="-",0,COUNTA(INDIRECT("AK47")))+IF(INDIRECT("AT47")="-",0,COUNTA(INDIRECT("AT47")))</f>
        <v>0</v>
      </c>
      <c r="DX47" s="150"/>
      <c r="DY47" s="55" cm="1">
        <f t="array" aca="1" ref="DY47" ca="1">INDIRECT("C47")</f>
        <v>0</v>
      </c>
      <c r="DZ47" s="50"/>
      <c r="EA47" s="50" t="str" cm="1">
        <f t="array" aca="1" ref="EA47" ca="1">IFERROR(FIND("《",INDIRECT("N47")),"")</f>
        <v/>
      </c>
      <c r="EB47" s="50" t="str" cm="1">
        <f t="array" aca="1" ref="EB47" ca="1">IFERROR(FIND("《",INDIRECT("X47")),"")</f>
        <v/>
      </c>
      <c r="EC47" s="50"/>
      <c r="ED47" s="50"/>
    </row>
    <row r="48" spans="1:134" ht="19.5" customHeight="1" x14ac:dyDescent="0.15">
      <c r="A48" s="266"/>
      <c r="B48" s="48"/>
      <c r="C48" s="81"/>
      <c r="D48" s="39"/>
      <c r="E48" s="37"/>
      <c r="F48" s="38"/>
      <c r="G48" s="20"/>
      <c r="H48" s="4"/>
      <c r="I48" s="6"/>
      <c r="J48" s="217" t="str">
        <f ca="1">IF(DY48=0,"",IF(申込書!$B$6="","",申込書!$B$6))</f>
        <v/>
      </c>
      <c r="K48" s="218" t="str">
        <f ca="1">IF(DY48=0,"",IF(申込書!$B$4="","",申込書!$B$4))</f>
        <v/>
      </c>
      <c r="L48" s="217" t="str">
        <f ca="1">IF(DY48=0,"",IF(申込書!$E$4="","",ASC(申込書!$E$4)))</f>
        <v/>
      </c>
      <c r="M48" s="26"/>
      <c r="N48" s="23"/>
      <c r="O48" s="15"/>
      <c r="P48" s="16"/>
      <c r="Q48" s="15"/>
      <c r="R48" s="17"/>
      <c r="S48" s="15"/>
      <c r="T48" s="17"/>
      <c r="U48" s="385"/>
      <c r="V48" s="208"/>
      <c r="W48" s="6"/>
      <c r="X48" s="75"/>
      <c r="Y48" s="15"/>
      <c r="Z48" s="16"/>
      <c r="AA48" s="18"/>
      <c r="AB48" s="17"/>
      <c r="AC48" s="19"/>
      <c r="AD48" s="17"/>
      <c r="AE48" s="385"/>
      <c r="AF48" s="386"/>
      <c r="AG48" s="24"/>
      <c r="AH48" s="24"/>
      <c r="AI48" s="4" t="str">
        <f t="shared" si="2"/>
        <v>-</v>
      </c>
      <c r="AJ48" s="5"/>
      <c r="AK48" s="10"/>
      <c r="AL48" s="9"/>
      <c r="AM48" s="9"/>
      <c r="AN48" s="9"/>
      <c r="AO48" s="9"/>
      <c r="AP48" s="9"/>
      <c r="AQ48" s="9"/>
      <c r="AR48" s="384"/>
      <c r="AS48" s="10"/>
      <c r="AT48" s="10"/>
      <c r="AU48" s="9"/>
      <c r="AV48" s="9"/>
      <c r="AW48" s="9"/>
      <c r="AX48" s="9"/>
      <c r="AY48" s="9"/>
      <c r="AZ48" s="9"/>
      <c r="BA48" s="384"/>
      <c r="BB48" s="10"/>
      <c r="BC48" s="6"/>
      <c r="BD48" s="4"/>
      <c r="BE48" s="376"/>
      <c r="BF48" s="377" t="str">
        <f ca="1">IF(DY48=0,"",IF(申込書!$E$6="","",申込書!$E$6))</f>
        <v/>
      </c>
      <c r="BG48" s="66" t="str">
        <f t="shared" ca="1" si="1"/>
        <v/>
      </c>
      <c r="BH48" s="61" t="str" cm="1">
        <f t="array" aca="1" ref="BH48" ca="1">IF(クラス・種目リスト!$A$57=1,INDIRECT("$J48")&amp;INDIRECT("$H48")&amp;RIGHT(INDIRECT("$I48"),1),INDIRECT("$J48")&amp;INDIRECT("$H48"))</f>
        <v/>
      </c>
      <c r="BI48" s="54" t="str" cm="1">
        <f t="array" aca="1" ref="BI48" ca="1">IFERROR(HLOOKUP(INDIRECT("BH48"),クラス・種目リスト!$A$156:$L$207,3,FALSE),"-")</f>
        <v>-</v>
      </c>
      <c r="BJ48" s="54" t="str" cm="1">
        <f t="array" aca="1" ref="BJ48" ca="1">IFERROR(HLOOKUP(INDIRECT("BH48"),クラス・種目リスト!$A$156:$L$207,4,FALSE),"-")</f>
        <v>-</v>
      </c>
      <c r="BK48" s="54" t="str" cm="1">
        <f t="array" aca="1" ref="BK48" ca="1">IFERROR(HLOOKUP(INDIRECT("BH48"),クラス・種目リスト!$A$156:$L$207,5,FALSE),"-")</f>
        <v>-</v>
      </c>
      <c r="BL48" s="54" t="str" cm="1">
        <f t="array" aca="1" ref="BL48" ca="1">IFERROR(HLOOKUP(INDIRECT("BH48"),クラス・種目リスト!$A$156:$L$207,6,FALSE),"-")</f>
        <v>-</v>
      </c>
      <c r="BM48" s="54" t="str" cm="1">
        <f t="array" aca="1" ref="BM48" ca="1">IFERROR(HLOOKUP(INDIRECT("BH48"),クラス・種目リスト!$A$156:$L$207,7,FALSE),"-")</f>
        <v>-</v>
      </c>
      <c r="BN48" s="54" t="str" cm="1">
        <f t="array" aca="1" ref="BN48" ca="1">IFERROR(HLOOKUP(INDIRECT("BH48"),クラス・種目リスト!$A$156:$L$207,8,FALSE),"-")</f>
        <v>-</v>
      </c>
      <c r="BO48" s="54" t="str" cm="1">
        <f t="array" aca="1" ref="BO48" ca="1">IFERROR(HLOOKUP(INDIRECT("BH48"),クラス・種目リスト!$A$156:$L$207,9,FALSE),"-")</f>
        <v>-</v>
      </c>
      <c r="BP48" s="54" t="str" cm="1">
        <f t="array" aca="1" ref="BP48" ca="1">IFERROR(HLOOKUP(INDIRECT("BH48"),クラス・種目リスト!$A$156:$L$207,10,FALSE),"-")</f>
        <v>-</v>
      </c>
      <c r="BQ48" s="54" t="str" cm="1">
        <f t="array" aca="1" ref="BQ48" ca="1">IFERROR(HLOOKUP(INDIRECT("BH48"),クラス・種目リスト!$A$156:$L$207,11,FALSE),"-")</f>
        <v>-</v>
      </c>
      <c r="BR48" s="54" t="str" cm="1">
        <f t="array" aca="1" ref="BR48" ca="1">IFERROR(HLOOKUP(INDIRECT("BH48"),クラス・種目リスト!$A$156:$L$207,12,FALSE),"-")</f>
        <v>-</v>
      </c>
      <c r="BS48" s="54" t="str" cm="1">
        <f t="array" aca="1" ref="BS48" ca="1">IFERROR(HLOOKUP(INDIRECT("BH48"),クラス・種目リスト!$A$156:$L$207,13,FALSE),"-")</f>
        <v>-</v>
      </c>
      <c r="BT48" s="54" t="str" cm="1">
        <f t="array" aca="1" ref="BT48" ca="1">IFERROR(HLOOKUP(INDIRECT("BH48"),クラス・種目リスト!$A$156:$L$207,14,FALSE),"-")</f>
        <v>-</v>
      </c>
      <c r="BU48" s="54" t="str" cm="1">
        <f t="array" aca="1" ref="BU48" ca="1">IFERROR(HLOOKUP(INDIRECT("BH48"),クラス・種目リスト!$A$156:$L$207,15,FALSE),"-")</f>
        <v>-</v>
      </c>
      <c r="BV48" s="54" t="str" cm="1">
        <f t="array" aca="1" ref="BV48" ca="1">IFERROR(HLOOKUP(INDIRECT("BH48"),クラス・種目リスト!$A$156:$L$207,16,FALSE),"-")</f>
        <v>-</v>
      </c>
      <c r="BW48" s="54" t="str" cm="1">
        <f t="array" aca="1" ref="BW48" ca="1">IFERROR(HLOOKUP(INDIRECT("BH48"),クラス・種目リスト!$A$156:$L$207,17,FALSE),"-")</f>
        <v>-</v>
      </c>
      <c r="BX48" s="54" t="str" cm="1">
        <f t="array" aca="1" ref="BX48" ca="1">IFERROR(HLOOKUP(INDIRECT("BH48"),クラス・種目リスト!$A$156:$L$207,18,FALSE),"-")</f>
        <v>-</v>
      </c>
      <c r="BY48" s="54" t="str" cm="1">
        <f t="array" aca="1" ref="BY48" ca="1">IFERROR(HLOOKUP(INDIRECT("BH48"),クラス・種目リスト!$A$156:$L$207,19,FALSE),"-")</f>
        <v>-</v>
      </c>
      <c r="BZ48" s="54" t="str" cm="1">
        <f t="array" aca="1" ref="BZ48" ca="1">IFERROR(HLOOKUP(INDIRECT("BH48"),クラス・種目リスト!$A$156:$L$207,20,FALSE),"-")</f>
        <v>-</v>
      </c>
      <c r="CA48" s="54" t="str" cm="1">
        <f t="array" aca="1" ref="CA48" ca="1">IFERROR(HLOOKUP(INDIRECT("BH48"),クラス・種目リスト!$A$156:$L$207,21,FALSE),"-")</f>
        <v>-</v>
      </c>
      <c r="CB48" s="54" t="str" cm="1">
        <f t="array" aca="1" ref="CB48" ca="1">IFERROR(HLOOKUP(INDIRECT("BH48"),クラス・種目リスト!$A$156:$L$207,22,FALSE),"-")</f>
        <v>-</v>
      </c>
      <c r="CC48" s="54" t="str" cm="1">
        <f t="array" aca="1" ref="CC48" ca="1">IFERROR(HLOOKUP(INDIRECT("BH48"),クラス・種目リスト!$A$156:$L$207,23,FALSE),"-")</f>
        <v>-</v>
      </c>
      <c r="CD48" s="54" t="str" cm="1">
        <f t="array" aca="1" ref="CD48" ca="1">IFERROR(HLOOKUP(INDIRECT("BH48"),クラス・種目リスト!$A$156:$L$207,24,FALSE),"-")</f>
        <v>-</v>
      </c>
      <c r="CE48" s="54" t="str" cm="1">
        <f t="array" aca="1" ref="CE48" ca="1">IFERROR(HLOOKUP(INDIRECT("BH48"),クラス・種目リスト!$A$156:$L$207,25,FALSE),"-")</f>
        <v>-</v>
      </c>
      <c r="CF48" s="54" t="str" cm="1">
        <f t="array" aca="1" ref="CF48" ca="1">IFERROR(HLOOKUP(INDIRECT("BH48"),クラス・種目リスト!$A$156:$L$207,26,FALSE),"-")</f>
        <v>-</v>
      </c>
      <c r="CG48" s="54" t="str" cm="1">
        <f t="array" aca="1" ref="CG48" ca="1">IFERROR(HLOOKUP(INDIRECT("BH48"),クラス・種目リスト!$A$156:$L$207,27,FALSE),"-")</f>
        <v>-</v>
      </c>
      <c r="CH48" s="54" cm="1">
        <f t="array" aca="1" ref="CH48" ca="1">COUNTIF(BI48:CG48,INDIRECT("N48"))</f>
        <v>0</v>
      </c>
      <c r="CI48" s="54" cm="1">
        <f t="array" aca="1" ref="CI48" ca="1">COUNTIF(BI48:CG48,INDIRECT("X48"))</f>
        <v>0</v>
      </c>
      <c r="CJ48" s="54"/>
      <c r="CK48" s="54"/>
      <c r="CL48" s="54"/>
      <c r="CM48" s="54"/>
      <c r="CN48" s="54"/>
      <c r="CO48" s="54"/>
      <c r="CP48" s="54"/>
      <c r="CQ48" s="54"/>
      <c r="CR48" s="54"/>
      <c r="CS48" s="54"/>
      <c r="CT48" s="54"/>
      <c r="CU48" s="54"/>
      <c r="CV48" s="54"/>
      <c r="CW48" s="54"/>
      <c r="CX48" s="54"/>
      <c r="CY48" s="54"/>
      <c r="CZ48" s="54"/>
      <c r="DA48" s="54"/>
      <c r="DB48" s="54"/>
      <c r="DC48" s="54"/>
      <c r="DD48" s="54"/>
      <c r="DE48" s="54"/>
      <c r="DF48" s="54"/>
      <c r="DG48" s="54"/>
      <c r="DH48" s="54"/>
      <c r="DI48" s="54"/>
      <c r="DJ48" s="54"/>
      <c r="DK48" s="54"/>
      <c r="DL48" s="54"/>
      <c r="DM48" s="54"/>
      <c r="DN48" s="54"/>
      <c r="DO48" s="150"/>
      <c r="DP48" s="150"/>
      <c r="DQ48" s="150"/>
      <c r="DR48" s="150"/>
      <c r="DS48" s="150"/>
      <c r="DT48" s="150"/>
      <c r="DU48" s="150"/>
      <c r="DV48" s="55" t="str" cm="1">
        <f t="array" aca="1" ref="DV48" ca="1">INDIRECT("J48")</f>
        <v/>
      </c>
      <c r="DW48" s="150" cm="1">
        <f t="array" aca="1" ref="DW48" ca="1">IF(INDIRECT("N48")="-",0,COUNTA(INDIRECT("N48")))+IF(INDIRECT("X48")="-",0,COUNTA(INDIRECT("X48")))+IF(INDIRECT("AK48")="-",0,COUNTA(INDIRECT("AK48")))+IF(INDIRECT("AT48")="-",0,COUNTA(INDIRECT("AT48")))</f>
        <v>0</v>
      </c>
      <c r="DX48" s="150"/>
      <c r="DY48" s="55" cm="1">
        <f t="array" aca="1" ref="DY48" ca="1">INDIRECT("C48")</f>
        <v>0</v>
      </c>
      <c r="DZ48" s="50"/>
      <c r="EA48" s="50" t="str" cm="1">
        <f t="array" aca="1" ref="EA48" ca="1">IFERROR(FIND("《",INDIRECT("N48")),"")</f>
        <v/>
      </c>
      <c r="EB48" s="50" t="str" cm="1">
        <f t="array" aca="1" ref="EB48" ca="1">IFERROR(FIND("《",INDIRECT("X48")),"")</f>
        <v/>
      </c>
      <c r="EC48" s="50"/>
      <c r="ED48" s="50"/>
    </row>
    <row r="49" spans="1:134" ht="19.5" customHeight="1" x14ac:dyDescent="0.15">
      <c r="A49" s="266"/>
      <c r="B49" s="48"/>
      <c r="C49" s="80"/>
      <c r="D49" s="36"/>
      <c r="E49" s="40"/>
      <c r="F49" s="41"/>
      <c r="G49" s="21"/>
      <c r="H49" s="82"/>
      <c r="I49" s="22"/>
      <c r="J49" s="217" t="str">
        <f ca="1">IF(DY49=0,"",IF(申込書!$B$6="","",申込書!$B$6))</f>
        <v/>
      </c>
      <c r="K49" s="218" t="str">
        <f ca="1">IF(DY49=0,"",IF(申込書!$B$4="","",申込書!$B$4))</f>
        <v/>
      </c>
      <c r="L49" s="217" t="str">
        <f ca="1">IF(DY49=0,"",IF(申込書!$E$4="","",ASC(申込書!$E$4)))</f>
        <v/>
      </c>
      <c r="M49" s="27"/>
      <c r="N49" s="23"/>
      <c r="O49" s="15"/>
      <c r="P49" s="16"/>
      <c r="Q49" s="15"/>
      <c r="R49" s="17"/>
      <c r="S49" s="15"/>
      <c r="T49" s="17"/>
      <c r="U49" s="385"/>
      <c r="V49" s="208"/>
      <c r="W49" s="6"/>
      <c r="X49" s="75"/>
      <c r="Y49" s="15"/>
      <c r="Z49" s="16"/>
      <c r="AA49" s="18"/>
      <c r="AB49" s="17"/>
      <c r="AC49" s="19"/>
      <c r="AD49" s="17"/>
      <c r="AE49" s="385"/>
      <c r="AF49" s="383"/>
      <c r="AG49" s="90"/>
      <c r="AH49" s="24"/>
      <c r="AI49" s="4" t="str">
        <f t="shared" si="2"/>
        <v>-</v>
      </c>
      <c r="AJ49" s="5"/>
      <c r="AK49" s="10"/>
      <c r="AL49" s="9"/>
      <c r="AM49" s="9"/>
      <c r="AN49" s="9"/>
      <c r="AO49" s="9"/>
      <c r="AP49" s="9"/>
      <c r="AQ49" s="9"/>
      <c r="AR49" s="384"/>
      <c r="AS49" s="10"/>
      <c r="AT49" s="10"/>
      <c r="AU49" s="9"/>
      <c r="AV49" s="9"/>
      <c r="AW49" s="9"/>
      <c r="AX49" s="9"/>
      <c r="AY49" s="9"/>
      <c r="AZ49" s="9"/>
      <c r="BA49" s="384"/>
      <c r="BB49" s="10"/>
      <c r="BC49" s="6"/>
      <c r="BD49" s="4"/>
      <c r="BE49" s="376"/>
      <c r="BF49" s="377" t="str">
        <f ca="1">IF(DY49=0,"",IF(申込書!$E$6="","",申込書!$E$6))</f>
        <v/>
      </c>
      <c r="BG49" s="66" t="str">
        <f t="shared" ca="1" si="1"/>
        <v/>
      </c>
      <c r="BH49" s="61" t="str" cm="1">
        <f t="array" aca="1" ref="BH49" ca="1">IF(クラス・種目リスト!$A$57=1,INDIRECT("$J49")&amp;INDIRECT("$H49")&amp;RIGHT(INDIRECT("$I49"),1),INDIRECT("$J49")&amp;INDIRECT("$H49"))</f>
        <v/>
      </c>
      <c r="BI49" s="54" t="str" cm="1">
        <f t="array" aca="1" ref="BI49" ca="1">IFERROR(HLOOKUP(INDIRECT("BH49"),クラス・種目リスト!$A$156:$L$207,3,FALSE),"-")</f>
        <v>-</v>
      </c>
      <c r="BJ49" s="54" t="str" cm="1">
        <f t="array" aca="1" ref="BJ49" ca="1">IFERROR(HLOOKUP(INDIRECT("BH49"),クラス・種目リスト!$A$156:$L$207,4,FALSE),"-")</f>
        <v>-</v>
      </c>
      <c r="BK49" s="54" t="str" cm="1">
        <f t="array" aca="1" ref="BK49" ca="1">IFERROR(HLOOKUP(INDIRECT("BH49"),クラス・種目リスト!$A$156:$L$207,5,FALSE),"-")</f>
        <v>-</v>
      </c>
      <c r="BL49" s="54" t="str" cm="1">
        <f t="array" aca="1" ref="BL49" ca="1">IFERROR(HLOOKUP(INDIRECT("BH49"),クラス・種目リスト!$A$156:$L$207,6,FALSE),"-")</f>
        <v>-</v>
      </c>
      <c r="BM49" s="54" t="str" cm="1">
        <f t="array" aca="1" ref="BM49" ca="1">IFERROR(HLOOKUP(INDIRECT("BH49"),クラス・種目リスト!$A$156:$L$207,7,FALSE),"-")</f>
        <v>-</v>
      </c>
      <c r="BN49" s="54" t="str" cm="1">
        <f t="array" aca="1" ref="BN49" ca="1">IFERROR(HLOOKUP(INDIRECT("BH49"),クラス・種目リスト!$A$156:$L$207,8,FALSE),"-")</f>
        <v>-</v>
      </c>
      <c r="BO49" s="54" t="str" cm="1">
        <f t="array" aca="1" ref="BO49" ca="1">IFERROR(HLOOKUP(INDIRECT("BH49"),クラス・種目リスト!$A$156:$L$207,9,FALSE),"-")</f>
        <v>-</v>
      </c>
      <c r="BP49" s="54" t="str" cm="1">
        <f t="array" aca="1" ref="BP49" ca="1">IFERROR(HLOOKUP(INDIRECT("BH49"),クラス・種目リスト!$A$156:$L$207,10,FALSE),"-")</f>
        <v>-</v>
      </c>
      <c r="BQ49" s="54" t="str" cm="1">
        <f t="array" aca="1" ref="BQ49" ca="1">IFERROR(HLOOKUP(INDIRECT("BH49"),クラス・種目リスト!$A$156:$L$207,11,FALSE),"-")</f>
        <v>-</v>
      </c>
      <c r="BR49" s="54" t="str" cm="1">
        <f t="array" aca="1" ref="BR49" ca="1">IFERROR(HLOOKUP(INDIRECT("BH49"),クラス・種目リスト!$A$156:$L$207,12,FALSE),"-")</f>
        <v>-</v>
      </c>
      <c r="BS49" s="54" t="str" cm="1">
        <f t="array" aca="1" ref="BS49" ca="1">IFERROR(HLOOKUP(INDIRECT("BH49"),クラス・種目リスト!$A$156:$L$207,13,FALSE),"-")</f>
        <v>-</v>
      </c>
      <c r="BT49" s="54" t="str" cm="1">
        <f t="array" aca="1" ref="BT49" ca="1">IFERROR(HLOOKUP(INDIRECT("BH49"),クラス・種目リスト!$A$156:$L$207,14,FALSE),"-")</f>
        <v>-</v>
      </c>
      <c r="BU49" s="54" t="str" cm="1">
        <f t="array" aca="1" ref="BU49" ca="1">IFERROR(HLOOKUP(INDIRECT("BH49"),クラス・種目リスト!$A$156:$L$207,15,FALSE),"-")</f>
        <v>-</v>
      </c>
      <c r="BV49" s="54" t="str" cm="1">
        <f t="array" aca="1" ref="BV49" ca="1">IFERROR(HLOOKUP(INDIRECT("BH49"),クラス・種目リスト!$A$156:$L$207,16,FALSE),"-")</f>
        <v>-</v>
      </c>
      <c r="BW49" s="54" t="str" cm="1">
        <f t="array" aca="1" ref="BW49" ca="1">IFERROR(HLOOKUP(INDIRECT("BH49"),クラス・種目リスト!$A$156:$L$207,17,FALSE),"-")</f>
        <v>-</v>
      </c>
      <c r="BX49" s="54" t="str" cm="1">
        <f t="array" aca="1" ref="BX49" ca="1">IFERROR(HLOOKUP(INDIRECT("BH49"),クラス・種目リスト!$A$156:$L$207,18,FALSE),"-")</f>
        <v>-</v>
      </c>
      <c r="BY49" s="54" t="str" cm="1">
        <f t="array" aca="1" ref="BY49" ca="1">IFERROR(HLOOKUP(INDIRECT("BH49"),クラス・種目リスト!$A$156:$L$207,19,FALSE),"-")</f>
        <v>-</v>
      </c>
      <c r="BZ49" s="54" t="str" cm="1">
        <f t="array" aca="1" ref="BZ49" ca="1">IFERROR(HLOOKUP(INDIRECT("BH49"),クラス・種目リスト!$A$156:$L$207,20,FALSE),"-")</f>
        <v>-</v>
      </c>
      <c r="CA49" s="54" t="str" cm="1">
        <f t="array" aca="1" ref="CA49" ca="1">IFERROR(HLOOKUP(INDIRECT("BH49"),クラス・種目リスト!$A$156:$L$207,21,FALSE),"-")</f>
        <v>-</v>
      </c>
      <c r="CB49" s="54" t="str" cm="1">
        <f t="array" aca="1" ref="CB49" ca="1">IFERROR(HLOOKUP(INDIRECT("BH49"),クラス・種目リスト!$A$156:$L$207,22,FALSE),"-")</f>
        <v>-</v>
      </c>
      <c r="CC49" s="54" t="str" cm="1">
        <f t="array" aca="1" ref="CC49" ca="1">IFERROR(HLOOKUP(INDIRECT("BH49"),クラス・種目リスト!$A$156:$L$207,23,FALSE),"-")</f>
        <v>-</v>
      </c>
      <c r="CD49" s="54" t="str" cm="1">
        <f t="array" aca="1" ref="CD49" ca="1">IFERROR(HLOOKUP(INDIRECT("BH49"),クラス・種目リスト!$A$156:$L$207,24,FALSE),"-")</f>
        <v>-</v>
      </c>
      <c r="CE49" s="54" t="str" cm="1">
        <f t="array" aca="1" ref="CE49" ca="1">IFERROR(HLOOKUP(INDIRECT("BH49"),クラス・種目リスト!$A$156:$L$207,25,FALSE),"-")</f>
        <v>-</v>
      </c>
      <c r="CF49" s="54" t="str" cm="1">
        <f t="array" aca="1" ref="CF49" ca="1">IFERROR(HLOOKUP(INDIRECT("BH49"),クラス・種目リスト!$A$156:$L$207,26,FALSE),"-")</f>
        <v>-</v>
      </c>
      <c r="CG49" s="54" t="str" cm="1">
        <f t="array" aca="1" ref="CG49" ca="1">IFERROR(HLOOKUP(INDIRECT("BH49"),クラス・種目リスト!$A$156:$L$207,27,FALSE),"-")</f>
        <v>-</v>
      </c>
      <c r="CH49" s="54" cm="1">
        <f t="array" aca="1" ref="CH49" ca="1">COUNTIF(BI49:CG49,INDIRECT("N49"))</f>
        <v>0</v>
      </c>
      <c r="CI49" s="54" cm="1">
        <f t="array" aca="1" ref="CI49" ca="1">COUNTIF(BI49:CG49,INDIRECT("X49"))</f>
        <v>0</v>
      </c>
      <c r="CJ49" s="54"/>
      <c r="CK49" s="54"/>
      <c r="CL49" s="54"/>
      <c r="CM49" s="54"/>
      <c r="CN49" s="54"/>
      <c r="CO49" s="54"/>
      <c r="CP49" s="54"/>
      <c r="CQ49" s="54"/>
      <c r="CR49" s="54"/>
      <c r="CS49" s="54"/>
      <c r="CT49" s="54"/>
      <c r="CU49" s="54"/>
      <c r="CV49" s="54"/>
      <c r="CW49" s="54"/>
      <c r="CX49" s="54"/>
      <c r="CY49" s="54"/>
      <c r="CZ49" s="54"/>
      <c r="DA49" s="54"/>
      <c r="DB49" s="54"/>
      <c r="DC49" s="54"/>
      <c r="DD49" s="54"/>
      <c r="DE49" s="54"/>
      <c r="DF49" s="54"/>
      <c r="DG49" s="54"/>
      <c r="DH49" s="54"/>
      <c r="DI49" s="54"/>
      <c r="DJ49" s="54"/>
      <c r="DK49" s="54"/>
      <c r="DL49" s="54"/>
      <c r="DM49" s="54"/>
      <c r="DN49" s="54"/>
      <c r="DO49" s="150"/>
      <c r="DP49" s="150"/>
      <c r="DQ49" s="150"/>
      <c r="DR49" s="150"/>
      <c r="DS49" s="150"/>
      <c r="DT49" s="150"/>
      <c r="DU49" s="150"/>
      <c r="DV49" s="55" t="str" cm="1">
        <f t="array" aca="1" ref="DV49" ca="1">INDIRECT("J49")</f>
        <v/>
      </c>
      <c r="DW49" s="150" cm="1">
        <f t="array" aca="1" ref="DW49" ca="1">IF(INDIRECT("N49")="-",0,COUNTA(INDIRECT("N49")))+IF(INDIRECT("X49")="-",0,COUNTA(INDIRECT("X49")))+IF(INDIRECT("AK49")="-",0,COUNTA(INDIRECT("AK49")))+IF(INDIRECT("AT49")="-",0,COUNTA(INDIRECT("AT49")))</f>
        <v>0</v>
      </c>
      <c r="DX49" s="150"/>
      <c r="DY49" s="55" cm="1">
        <f t="array" aca="1" ref="DY49" ca="1">INDIRECT("C49")</f>
        <v>0</v>
      </c>
      <c r="DZ49" s="50"/>
      <c r="EA49" s="50" t="str" cm="1">
        <f t="array" aca="1" ref="EA49" ca="1">IFERROR(FIND("《",INDIRECT("N49")),"")</f>
        <v/>
      </c>
      <c r="EB49" s="50" t="str" cm="1">
        <f t="array" aca="1" ref="EB49" ca="1">IFERROR(FIND("《",INDIRECT("X49")),"")</f>
        <v/>
      </c>
      <c r="EC49" s="50"/>
      <c r="ED49" s="50"/>
    </row>
    <row r="50" spans="1:134" ht="19.5" customHeight="1" x14ac:dyDescent="0.15">
      <c r="A50" s="266"/>
      <c r="B50" s="48"/>
      <c r="C50" s="81"/>
      <c r="D50" s="39"/>
      <c r="E50" s="40"/>
      <c r="F50" s="41"/>
      <c r="G50" s="20"/>
      <c r="H50" s="4"/>
      <c r="I50" s="22"/>
      <c r="J50" s="217" t="str">
        <f ca="1">IF(DY50=0,"",IF(申込書!$B$6="","",申込書!$B$6))</f>
        <v/>
      </c>
      <c r="K50" s="218" t="str">
        <f ca="1">IF(DY50=0,"",IF(申込書!$B$4="","",申込書!$B$4))</f>
        <v/>
      </c>
      <c r="L50" s="217" t="str">
        <f ca="1">IF(DY50=0,"",IF(申込書!$E$4="","",ASC(申込書!$E$4)))</f>
        <v/>
      </c>
      <c r="M50" s="26"/>
      <c r="N50" s="23"/>
      <c r="O50" s="15"/>
      <c r="P50" s="16"/>
      <c r="Q50" s="15"/>
      <c r="R50" s="17"/>
      <c r="S50" s="15"/>
      <c r="T50" s="17"/>
      <c r="U50" s="385"/>
      <c r="V50" s="208"/>
      <c r="W50" s="6"/>
      <c r="X50" s="75"/>
      <c r="Y50" s="15"/>
      <c r="Z50" s="16"/>
      <c r="AA50" s="18"/>
      <c r="AB50" s="17"/>
      <c r="AC50" s="19"/>
      <c r="AD50" s="17"/>
      <c r="AE50" s="385"/>
      <c r="AF50" s="386"/>
      <c r="AG50" s="24"/>
      <c r="AH50" s="24"/>
      <c r="AI50" s="4" t="str">
        <f t="shared" si="2"/>
        <v>-</v>
      </c>
      <c r="AJ50" s="5"/>
      <c r="AK50" s="10"/>
      <c r="AL50" s="9"/>
      <c r="AM50" s="9"/>
      <c r="AN50" s="9"/>
      <c r="AO50" s="9"/>
      <c r="AP50" s="9"/>
      <c r="AQ50" s="9"/>
      <c r="AR50" s="384"/>
      <c r="AS50" s="10"/>
      <c r="AT50" s="10"/>
      <c r="AU50" s="9"/>
      <c r="AV50" s="9"/>
      <c r="AW50" s="9"/>
      <c r="AX50" s="9"/>
      <c r="AY50" s="9"/>
      <c r="AZ50" s="9"/>
      <c r="BA50" s="384"/>
      <c r="BB50" s="10"/>
      <c r="BC50" s="6"/>
      <c r="BD50" s="4"/>
      <c r="BE50" s="376"/>
      <c r="BF50" s="377" t="str">
        <f ca="1">IF(DY50=0,"",IF(申込書!$E$6="","",申込書!$E$6))</f>
        <v/>
      </c>
      <c r="BG50" s="66" t="str">
        <f t="shared" ca="1" si="1"/>
        <v/>
      </c>
      <c r="BH50" s="61" t="str" cm="1">
        <f t="array" aca="1" ref="BH50" ca="1">IF(クラス・種目リスト!$A$57=1,INDIRECT("$J50")&amp;INDIRECT("$H50")&amp;RIGHT(INDIRECT("$I50"),1),INDIRECT("$J50")&amp;INDIRECT("$H50"))</f>
        <v/>
      </c>
      <c r="BI50" s="54" t="str" cm="1">
        <f t="array" aca="1" ref="BI50" ca="1">IFERROR(HLOOKUP(INDIRECT("BH50"),クラス・種目リスト!$A$156:$L$207,3,FALSE),"-")</f>
        <v>-</v>
      </c>
      <c r="BJ50" s="54" t="str" cm="1">
        <f t="array" aca="1" ref="BJ50" ca="1">IFERROR(HLOOKUP(INDIRECT("BH50"),クラス・種目リスト!$A$156:$L$207,4,FALSE),"-")</f>
        <v>-</v>
      </c>
      <c r="BK50" s="54" t="str" cm="1">
        <f t="array" aca="1" ref="BK50" ca="1">IFERROR(HLOOKUP(INDIRECT("BH50"),クラス・種目リスト!$A$156:$L$207,5,FALSE),"-")</f>
        <v>-</v>
      </c>
      <c r="BL50" s="54" t="str" cm="1">
        <f t="array" aca="1" ref="BL50" ca="1">IFERROR(HLOOKUP(INDIRECT("BH50"),クラス・種目リスト!$A$156:$L$207,6,FALSE),"-")</f>
        <v>-</v>
      </c>
      <c r="BM50" s="54" t="str" cm="1">
        <f t="array" aca="1" ref="BM50" ca="1">IFERROR(HLOOKUP(INDIRECT("BH50"),クラス・種目リスト!$A$156:$L$207,7,FALSE),"-")</f>
        <v>-</v>
      </c>
      <c r="BN50" s="54" t="str" cm="1">
        <f t="array" aca="1" ref="BN50" ca="1">IFERROR(HLOOKUP(INDIRECT("BH50"),クラス・種目リスト!$A$156:$L$207,8,FALSE),"-")</f>
        <v>-</v>
      </c>
      <c r="BO50" s="54" t="str" cm="1">
        <f t="array" aca="1" ref="BO50" ca="1">IFERROR(HLOOKUP(INDIRECT("BH50"),クラス・種目リスト!$A$156:$L$207,9,FALSE),"-")</f>
        <v>-</v>
      </c>
      <c r="BP50" s="54" t="str" cm="1">
        <f t="array" aca="1" ref="BP50" ca="1">IFERROR(HLOOKUP(INDIRECT("BH50"),クラス・種目リスト!$A$156:$L$207,10,FALSE),"-")</f>
        <v>-</v>
      </c>
      <c r="BQ50" s="54" t="str" cm="1">
        <f t="array" aca="1" ref="BQ50" ca="1">IFERROR(HLOOKUP(INDIRECT("BH50"),クラス・種目リスト!$A$156:$L$207,11,FALSE),"-")</f>
        <v>-</v>
      </c>
      <c r="BR50" s="54" t="str" cm="1">
        <f t="array" aca="1" ref="BR50" ca="1">IFERROR(HLOOKUP(INDIRECT("BH50"),クラス・種目リスト!$A$156:$L$207,12,FALSE),"-")</f>
        <v>-</v>
      </c>
      <c r="BS50" s="54" t="str" cm="1">
        <f t="array" aca="1" ref="BS50" ca="1">IFERROR(HLOOKUP(INDIRECT("BH50"),クラス・種目リスト!$A$156:$L$207,13,FALSE),"-")</f>
        <v>-</v>
      </c>
      <c r="BT50" s="54" t="str" cm="1">
        <f t="array" aca="1" ref="BT50" ca="1">IFERROR(HLOOKUP(INDIRECT("BH50"),クラス・種目リスト!$A$156:$L$207,14,FALSE),"-")</f>
        <v>-</v>
      </c>
      <c r="BU50" s="54" t="str" cm="1">
        <f t="array" aca="1" ref="BU50" ca="1">IFERROR(HLOOKUP(INDIRECT("BH50"),クラス・種目リスト!$A$156:$L$207,15,FALSE),"-")</f>
        <v>-</v>
      </c>
      <c r="BV50" s="54" t="str" cm="1">
        <f t="array" aca="1" ref="BV50" ca="1">IFERROR(HLOOKUP(INDIRECT("BH50"),クラス・種目リスト!$A$156:$L$207,16,FALSE),"-")</f>
        <v>-</v>
      </c>
      <c r="BW50" s="54" t="str" cm="1">
        <f t="array" aca="1" ref="BW50" ca="1">IFERROR(HLOOKUP(INDIRECT("BH50"),クラス・種目リスト!$A$156:$L$207,17,FALSE),"-")</f>
        <v>-</v>
      </c>
      <c r="BX50" s="54" t="str" cm="1">
        <f t="array" aca="1" ref="BX50" ca="1">IFERROR(HLOOKUP(INDIRECT("BH50"),クラス・種目リスト!$A$156:$L$207,18,FALSE),"-")</f>
        <v>-</v>
      </c>
      <c r="BY50" s="54" t="str" cm="1">
        <f t="array" aca="1" ref="BY50" ca="1">IFERROR(HLOOKUP(INDIRECT("BH50"),クラス・種目リスト!$A$156:$L$207,19,FALSE),"-")</f>
        <v>-</v>
      </c>
      <c r="BZ50" s="54" t="str" cm="1">
        <f t="array" aca="1" ref="BZ50" ca="1">IFERROR(HLOOKUP(INDIRECT("BH50"),クラス・種目リスト!$A$156:$L$207,20,FALSE),"-")</f>
        <v>-</v>
      </c>
      <c r="CA50" s="54" t="str" cm="1">
        <f t="array" aca="1" ref="CA50" ca="1">IFERROR(HLOOKUP(INDIRECT("BH50"),クラス・種目リスト!$A$156:$L$207,21,FALSE),"-")</f>
        <v>-</v>
      </c>
      <c r="CB50" s="54" t="str" cm="1">
        <f t="array" aca="1" ref="CB50" ca="1">IFERROR(HLOOKUP(INDIRECT("BH50"),クラス・種目リスト!$A$156:$L$207,22,FALSE),"-")</f>
        <v>-</v>
      </c>
      <c r="CC50" s="54" t="str" cm="1">
        <f t="array" aca="1" ref="CC50" ca="1">IFERROR(HLOOKUP(INDIRECT("BH50"),クラス・種目リスト!$A$156:$L$207,23,FALSE),"-")</f>
        <v>-</v>
      </c>
      <c r="CD50" s="54" t="str" cm="1">
        <f t="array" aca="1" ref="CD50" ca="1">IFERROR(HLOOKUP(INDIRECT("BH50"),クラス・種目リスト!$A$156:$L$207,24,FALSE),"-")</f>
        <v>-</v>
      </c>
      <c r="CE50" s="54" t="str" cm="1">
        <f t="array" aca="1" ref="CE50" ca="1">IFERROR(HLOOKUP(INDIRECT("BH50"),クラス・種目リスト!$A$156:$L$207,25,FALSE),"-")</f>
        <v>-</v>
      </c>
      <c r="CF50" s="54" t="str" cm="1">
        <f t="array" aca="1" ref="CF50" ca="1">IFERROR(HLOOKUP(INDIRECT("BH50"),クラス・種目リスト!$A$156:$L$207,26,FALSE),"-")</f>
        <v>-</v>
      </c>
      <c r="CG50" s="54" t="str" cm="1">
        <f t="array" aca="1" ref="CG50" ca="1">IFERROR(HLOOKUP(INDIRECT("BH50"),クラス・種目リスト!$A$156:$L$207,27,FALSE),"-")</f>
        <v>-</v>
      </c>
      <c r="CH50" s="54" cm="1">
        <f t="array" aca="1" ref="CH50" ca="1">COUNTIF(BI50:CG50,INDIRECT("N50"))</f>
        <v>0</v>
      </c>
      <c r="CI50" s="54" cm="1">
        <f t="array" aca="1" ref="CI50" ca="1">COUNTIF(BI50:CG50,INDIRECT("X50"))</f>
        <v>0</v>
      </c>
      <c r="CJ50" s="54"/>
      <c r="CK50" s="54"/>
      <c r="CL50" s="54"/>
      <c r="CM50" s="54"/>
      <c r="CN50" s="54"/>
      <c r="CO50" s="54"/>
      <c r="CP50" s="54"/>
      <c r="CQ50" s="54"/>
      <c r="CR50" s="54"/>
      <c r="CS50" s="54"/>
      <c r="CT50" s="54"/>
      <c r="CU50" s="54"/>
      <c r="CV50" s="54"/>
      <c r="CW50" s="54"/>
      <c r="CX50" s="54"/>
      <c r="CY50" s="54"/>
      <c r="CZ50" s="54"/>
      <c r="DA50" s="54"/>
      <c r="DB50" s="54"/>
      <c r="DC50" s="54"/>
      <c r="DD50" s="54"/>
      <c r="DE50" s="54"/>
      <c r="DF50" s="54"/>
      <c r="DG50" s="54"/>
      <c r="DH50" s="54"/>
      <c r="DI50" s="54"/>
      <c r="DJ50" s="54"/>
      <c r="DK50" s="54"/>
      <c r="DL50" s="54"/>
      <c r="DM50" s="54"/>
      <c r="DN50" s="54"/>
      <c r="DO50" s="150"/>
      <c r="DP50" s="150"/>
      <c r="DQ50" s="150"/>
      <c r="DR50" s="150"/>
      <c r="DS50" s="150"/>
      <c r="DT50" s="150"/>
      <c r="DU50" s="150"/>
      <c r="DV50" s="55" t="str" cm="1">
        <f t="array" aca="1" ref="DV50" ca="1">INDIRECT("J50")</f>
        <v/>
      </c>
      <c r="DW50" s="150" cm="1">
        <f t="array" aca="1" ref="DW50" ca="1">IF(INDIRECT("N50")="-",0,COUNTA(INDIRECT("N50")))+IF(INDIRECT("X50")="-",0,COUNTA(INDIRECT("X50")))+IF(INDIRECT("AK50")="-",0,COUNTA(INDIRECT("AK50")))+IF(INDIRECT("AT50")="-",0,COUNTA(INDIRECT("AT50")))</f>
        <v>0</v>
      </c>
      <c r="DX50" s="150"/>
      <c r="DY50" s="55" cm="1">
        <f t="array" aca="1" ref="DY50" ca="1">INDIRECT("C50")</f>
        <v>0</v>
      </c>
      <c r="DZ50" s="50"/>
      <c r="EA50" s="50" t="str" cm="1">
        <f t="array" aca="1" ref="EA50" ca="1">IFERROR(FIND("《",INDIRECT("N50")),"")</f>
        <v/>
      </c>
      <c r="EB50" s="50" t="str" cm="1">
        <f t="array" aca="1" ref="EB50" ca="1">IFERROR(FIND("《",INDIRECT("X50")),"")</f>
        <v/>
      </c>
      <c r="EC50" s="50"/>
      <c r="ED50" s="50"/>
    </row>
    <row r="51" spans="1:134" ht="19.5" customHeight="1" x14ac:dyDescent="0.15">
      <c r="A51" s="266"/>
      <c r="B51" s="48"/>
      <c r="C51" s="80"/>
      <c r="D51" s="36"/>
      <c r="E51" s="40"/>
      <c r="F51" s="41"/>
      <c r="G51" s="20"/>
      <c r="H51" s="4"/>
      <c r="I51" s="22"/>
      <c r="J51" s="217" t="str">
        <f ca="1">IF(DY51=0,"",IF(申込書!$B$6="","",申込書!$B$6))</f>
        <v/>
      </c>
      <c r="K51" s="218" t="str">
        <f ca="1">IF(DY51=0,"",IF(申込書!$B$4="","",申込書!$B$4))</f>
        <v/>
      </c>
      <c r="L51" s="217" t="str">
        <f ca="1">IF(DY51=0,"",IF(申込書!$E$4="","",ASC(申込書!$E$4)))</f>
        <v/>
      </c>
      <c r="M51" s="26"/>
      <c r="N51" s="23"/>
      <c r="O51" s="15"/>
      <c r="P51" s="16"/>
      <c r="Q51" s="15"/>
      <c r="R51" s="17"/>
      <c r="S51" s="15"/>
      <c r="T51" s="17"/>
      <c r="U51" s="385"/>
      <c r="V51" s="208"/>
      <c r="W51" s="6"/>
      <c r="X51" s="75"/>
      <c r="Y51" s="15"/>
      <c r="Z51" s="16"/>
      <c r="AA51" s="18"/>
      <c r="AB51" s="17"/>
      <c r="AC51" s="19"/>
      <c r="AD51" s="17"/>
      <c r="AE51" s="385"/>
      <c r="AF51" s="386"/>
      <c r="AG51" s="24"/>
      <c r="AH51" s="24"/>
      <c r="AI51" s="4" t="str">
        <f t="shared" si="2"/>
        <v>-</v>
      </c>
      <c r="AJ51" s="5"/>
      <c r="AK51" s="10"/>
      <c r="AL51" s="9"/>
      <c r="AM51" s="9"/>
      <c r="AN51" s="9"/>
      <c r="AO51" s="9"/>
      <c r="AP51" s="9"/>
      <c r="AQ51" s="9"/>
      <c r="AR51" s="384"/>
      <c r="AS51" s="10"/>
      <c r="AT51" s="10"/>
      <c r="AU51" s="9"/>
      <c r="AV51" s="9"/>
      <c r="AW51" s="9"/>
      <c r="AX51" s="9"/>
      <c r="AY51" s="9"/>
      <c r="AZ51" s="9"/>
      <c r="BA51" s="384"/>
      <c r="BB51" s="10"/>
      <c r="BC51" s="6"/>
      <c r="BD51" s="4"/>
      <c r="BE51" s="376"/>
      <c r="BF51" s="377" t="str">
        <f ca="1">IF(DY51=0,"",IF(申込書!$E$6="","",申込書!$E$6))</f>
        <v/>
      </c>
      <c r="BG51" s="66" t="str">
        <f t="shared" ca="1" si="1"/>
        <v/>
      </c>
      <c r="BH51" s="61" t="str" cm="1">
        <f t="array" aca="1" ref="BH51" ca="1">IF(クラス・種目リスト!$A$57=1,INDIRECT("$J51")&amp;INDIRECT("$H51")&amp;RIGHT(INDIRECT("$I51"),1),INDIRECT("$J51")&amp;INDIRECT("$H51"))</f>
        <v/>
      </c>
      <c r="BI51" s="54" t="str" cm="1">
        <f t="array" aca="1" ref="BI51" ca="1">IFERROR(HLOOKUP(INDIRECT("BH51"),クラス・種目リスト!$A$156:$L$207,3,FALSE),"-")</f>
        <v>-</v>
      </c>
      <c r="BJ51" s="54" t="str" cm="1">
        <f t="array" aca="1" ref="BJ51" ca="1">IFERROR(HLOOKUP(INDIRECT("BH51"),クラス・種目リスト!$A$156:$L$207,4,FALSE),"-")</f>
        <v>-</v>
      </c>
      <c r="BK51" s="54" t="str" cm="1">
        <f t="array" aca="1" ref="BK51" ca="1">IFERROR(HLOOKUP(INDIRECT("BH51"),クラス・種目リスト!$A$156:$L$207,5,FALSE),"-")</f>
        <v>-</v>
      </c>
      <c r="BL51" s="54" t="str" cm="1">
        <f t="array" aca="1" ref="BL51" ca="1">IFERROR(HLOOKUP(INDIRECT("BH51"),クラス・種目リスト!$A$156:$L$207,6,FALSE),"-")</f>
        <v>-</v>
      </c>
      <c r="BM51" s="54" t="str" cm="1">
        <f t="array" aca="1" ref="BM51" ca="1">IFERROR(HLOOKUP(INDIRECT("BH51"),クラス・種目リスト!$A$156:$L$207,7,FALSE),"-")</f>
        <v>-</v>
      </c>
      <c r="BN51" s="54" t="str" cm="1">
        <f t="array" aca="1" ref="BN51" ca="1">IFERROR(HLOOKUP(INDIRECT("BH51"),クラス・種目リスト!$A$156:$L$207,8,FALSE),"-")</f>
        <v>-</v>
      </c>
      <c r="BO51" s="54" t="str" cm="1">
        <f t="array" aca="1" ref="BO51" ca="1">IFERROR(HLOOKUP(INDIRECT("BH51"),クラス・種目リスト!$A$156:$L$207,9,FALSE),"-")</f>
        <v>-</v>
      </c>
      <c r="BP51" s="54" t="str" cm="1">
        <f t="array" aca="1" ref="BP51" ca="1">IFERROR(HLOOKUP(INDIRECT("BH51"),クラス・種目リスト!$A$156:$L$207,10,FALSE),"-")</f>
        <v>-</v>
      </c>
      <c r="BQ51" s="54" t="str" cm="1">
        <f t="array" aca="1" ref="BQ51" ca="1">IFERROR(HLOOKUP(INDIRECT("BH51"),クラス・種目リスト!$A$156:$L$207,11,FALSE),"-")</f>
        <v>-</v>
      </c>
      <c r="BR51" s="54" t="str" cm="1">
        <f t="array" aca="1" ref="BR51" ca="1">IFERROR(HLOOKUP(INDIRECT("BH51"),クラス・種目リスト!$A$156:$L$207,12,FALSE),"-")</f>
        <v>-</v>
      </c>
      <c r="BS51" s="54" t="str" cm="1">
        <f t="array" aca="1" ref="BS51" ca="1">IFERROR(HLOOKUP(INDIRECT("BH51"),クラス・種目リスト!$A$156:$L$207,13,FALSE),"-")</f>
        <v>-</v>
      </c>
      <c r="BT51" s="54" t="str" cm="1">
        <f t="array" aca="1" ref="BT51" ca="1">IFERROR(HLOOKUP(INDIRECT("BH51"),クラス・種目リスト!$A$156:$L$207,14,FALSE),"-")</f>
        <v>-</v>
      </c>
      <c r="BU51" s="54" t="str" cm="1">
        <f t="array" aca="1" ref="BU51" ca="1">IFERROR(HLOOKUP(INDIRECT("BH51"),クラス・種目リスト!$A$156:$L$207,15,FALSE),"-")</f>
        <v>-</v>
      </c>
      <c r="BV51" s="54" t="str" cm="1">
        <f t="array" aca="1" ref="BV51" ca="1">IFERROR(HLOOKUP(INDIRECT("BH51"),クラス・種目リスト!$A$156:$L$207,16,FALSE),"-")</f>
        <v>-</v>
      </c>
      <c r="BW51" s="54" t="str" cm="1">
        <f t="array" aca="1" ref="BW51" ca="1">IFERROR(HLOOKUP(INDIRECT("BH51"),クラス・種目リスト!$A$156:$L$207,17,FALSE),"-")</f>
        <v>-</v>
      </c>
      <c r="BX51" s="54" t="str" cm="1">
        <f t="array" aca="1" ref="BX51" ca="1">IFERROR(HLOOKUP(INDIRECT("BH51"),クラス・種目リスト!$A$156:$L$207,18,FALSE),"-")</f>
        <v>-</v>
      </c>
      <c r="BY51" s="54" t="str" cm="1">
        <f t="array" aca="1" ref="BY51" ca="1">IFERROR(HLOOKUP(INDIRECT("BH51"),クラス・種目リスト!$A$156:$L$207,19,FALSE),"-")</f>
        <v>-</v>
      </c>
      <c r="BZ51" s="54" t="str" cm="1">
        <f t="array" aca="1" ref="BZ51" ca="1">IFERROR(HLOOKUP(INDIRECT("BH51"),クラス・種目リスト!$A$156:$L$207,20,FALSE),"-")</f>
        <v>-</v>
      </c>
      <c r="CA51" s="54" t="str" cm="1">
        <f t="array" aca="1" ref="CA51" ca="1">IFERROR(HLOOKUP(INDIRECT("BH51"),クラス・種目リスト!$A$156:$L$207,21,FALSE),"-")</f>
        <v>-</v>
      </c>
      <c r="CB51" s="54" t="str" cm="1">
        <f t="array" aca="1" ref="CB51" ca="1">IFERROR(HLOOKUP(INDIRECT("BH51"),クラス・種目リスト!$A$156:$L$207,22,FALSE),"-")</f>
        <v>-</v>
      </c>
      <c r="CC51" s="54" t="str" cm="1">
        <f t="array" aca="1" ref="CC51" ca="1">IFERROR(HLOOKUP(INDIRECT("BH51"),クラス・種目リスト!$A$156:$L$207,23,FALSE),"-")</f>
        <v>-</v>
      </c>
      <c r="CD51" s="54" t="str" cm="1">
        <f t="array" aca="1" ref="CD51" ca="1">IFERROR(HLOOKUP(INDIRECT("BH51"),クラス・種目リスト!$A$156:$L$207,24,FALSE),"-")</f>
        <v>-</v>
      </c>
      <c r="CE51" s="54" t="str" cm="1">
        <f t="array" aca="1" ref="CE51" ca="1">IFERROR(HLOOKUP(INDIRECT("BH51"),クラス・種目リスト!$A$156:$L$207,25,FALSE),"-")</f>
        <v>-</v>
      </c>
      <c r="CF51" s="54" t="str" cm="1">
        <f t="array" aca="1" ref="CF51" ca="1">IFERROR(HLOOKUP(INDIRECT("BH51"),クラス・種目リスト!$A$156:$L$207,26,FALSE),"-")</f>
        <v>-</v>
      </c>
      <c r="CG51" s="54" t="str" cm="1">
        <f t="array" aca="1" ref="CG51" ca="1">IFERROR(HLOOKUP(INDIRECT("BH51"),クラス・種目リスト!$A$156:$L$207,27,FALSE),"-")</f>
        <v>-</v>
      </c>
      <c r="CH51" s="54" cm="1">
        <f t="array" aca="1" ref="CH51" ca="1">COUNTIF(BI51:CG51,INDIRECT("N51"))</f>
        <v>0</v>
      </c>
      <c r="CI51" s="54" cm="1">
        <f t="array" aca="1" ref="CI51" ca="1">COUNTIF(BI51:CG51,INDIRECT("X51"))</f>
        <v>0</v>
      </c>
      <c r="CJ51" s="54"/>
      <c r="CK51" s="54"/>
      <c r="CL51" s="54"/>
      <c r="CM51" s="54"/>
      <c r="CN51" s="54"/>
      <c r="CO51" s="54"/>
      <c r="CP51" s="54"/>
      <c r="CQ51" s="54"/>
      <c r="CR51" s="54"/>
      <c r="CS51" s="54"/>
      <c r="CT51" s="54"/>
      <c r="CU51" s="54"/>
      <c r="CV51" s="54"/>
      <c r="CW51" s="54"/>
      <c r="CX51" s="54"/>
      <c r="CY51" s="54"/>
      <c r="CZ51" s="54"/>
      <c r="DA51" s="54"/>
      <c r="DB51" s="54"/>
      <c r="DC51" s="54"/>
      <c r="DD51" s="54"/>
      <c r="DE51" s="54"/>
      <c r="DF51" s="54"/>
      <c r="DG51" s="54"/>
      <c r="DH51" s="54"/>
      <c r="DI51" s="54"/>
      <c r="DJ51" s="54"/>
      <c r="DK51" s="54"/>
      <c r="DL51" s="54"/>
      <c r="DM51" s="54"/>
      <c r="DN51" s="54"/>
      <c r="DO51" s="150"/>
      <c r="DP51" s="150"/>
      <c r="DQ51" s="150"/>
      <c r="DR51" s="150"/>
      <c r="DS51" s="150"/>
      <c r="DT51" s="150"/>
      <c r="DU51" s="150"/>
      <c r="DV51" s="55" t="str" cm="1">
        <f t="array" aca="1" ref="DV51" ca="1">INDIRECT("J51")</f>
        <v/>
      </c>
      <c r="DW51" s="150" cm="1">
        <f t="array" aca="1" ref="DW51" ca="1">IF(INDIRECT("N51")="-",0,COUNTA(INDIRECT("N51")))+IF(INDIRECT("X51")="-",0,COUNTA(INDIRECT("X51")))+IF(INDIRECT("AK51")="-",0,COUNTA(INDIRECT("AK51")))+IF(INDIRECT("AT51")="-",0,COUNTA(INDIRECT("AT51")))</f>
        <v>0</v>
      </c>
      <c r="DX51" s="150"/>
      <c r="DY51" s="55" cm="1">
        <f t="array" aca="1" ref="DY51" ca="1">INDIRECT("C51")</f>
        <v>0</v>
      </c>
      <c r="DZ51" s="50"/>
      <c r="EA51" s="50" t="str" cm="1">
        <f t="array" aca="1" ref="EA51" ca="1">IFERROR(FIND("《",INDIRECT("N51")),"")</f>
        <v/>
      </c>
      <c r="EB51" s="50" t="str" cm="1">
        <f t="array" aca="1" ref="EB51" ca="1">IFERROR(FIND("《",INDIRECT("X51")),"")</f>
        <v/>
      </c>
      <c r="EC51" s="50"/>
      <c r="ED51" s="50"/>
    </row>
    <row r="52" spans="1:134" ht="19.5" customHeight="1" x14ac:dyDescent="0.15">
      <c r="A52" s="266"/>
      <c r="B52" s="48"/>
      <c r="C52" s="81"/>
      <c r="D52" s="39"/>
      <c r="E52" s="40"/>
      <c r="F52" s="41"/>
      <c r="G52" s="20"/>
      <c r="H52" s="4"/>
      <c r="I52" s="22"/>
      <c r="J52" s="217" t="str">
        <f ca="1">IF(DY52=0,"",IF(申込書!$B$6="","",申込書!$B$6))</f>
        <v/>
      </c>
      <c r="K52" s="218" t="str">
        <f ca="1">IF(DY52=0,"",IF(申込書!$B$4="","",申込書!$B$4))</f>
        <v/>
      </c>
      <c r="L52" s="217" t="str">
        <f ca="1">IF(DY52=0,"",IF(申込書!$E$4="","",ASC(申込書!$E$4)))</f>
        <v/>
      </c>
      <c r="M52" s="26"/>
      <c r="N52" s="23"/>
      <c r="O52" s="15"/>
      <c r="P52" s="16"/>
      <c r="Q52" s="15"/>
      <c r="R52" s="17"/>
      <c r="S52" s="15"/>
      <c r="T52" s="17"/>
      <c r="U52" s="385"/>
      <c r="V52" s="208"/>
      <c r="W52" s="6"/>
      <c r="X52" s="75"/>
      <c r="Y52" s="15"/>
      <c r="Z52" s="16"/>
      <c r="AA52" s="18"/>
      <c r="AB52" s="17"/>
      <c r="AC52" s="19"/>
      <c r="AD52" s="17"/>
      <c r="AE52" s="385"/>
      <c r="AF52" s="386"/>
      <c r="AG52" s="24"/>
      <c r="AH52" s="24"/>
      <c r="AI52" s="4" t="str">
        <f t="shared" si="2"/>
        <v>-</v>
      </c>
      <c r="AJ52" s="5"/>
      <c r="AK52" s="10"/>
      <c r="AL52" s="9"/>
      <c r="AM52" s="9"/>
      <c r="AN52" s="9"/>
      <c r="AO52" s="9"/>
      <c r="AP52" s="9"/>
      <c r="AQ52" s="9"/>
      <c r="AR52" s="384"/>
      <c r="AS52" s="10"/>
      <c r="AT52" s="10"/>
      <c r="AU52" s="9"/>
      <c r="AV52" s="9"/>
      <c r="AW52" s="9"/>
      <c r="AX52" s="9"/>
      <c r="AY52" s="9"/>
      <c r="AZ52" s="9"/>
      <c r="BA52" s="384"/>
      <c r="BB52" s="10"/>
      <c r="BC52" s="6"/>
      <c r="BD52" s="4"/>
      <c r="BE52" s="376"/>
      <c r="BF52" s="377" t="str">
        <f ca="1">IF(DY52=0,"",IF(申込書!$E$6="","",申込書!$E$6))</f>
        <v/>
      </c>
      <c r="BG52" s="66" t="str">
        <f t="shared" ca="1" si="1"/>
        <v/>
      </c>
      <c r="BH52" s="61" t="str" cm="1">
        <f t="array" aca="1" ref="BH52" ca="1">IF(クラス・種目リスト!$A$57=1,INDIRECT("$J52")&amp;INDIRECT("$H52")&amp;RIGHT(INDIRECT("$I52"),1),INDIRECT("$J52")&amp;INDIRECT("$H52"))</f>
        <v/>
      </c>
      <c r="BI52" s="54" t="str" cm="1">
        <f t="array" aca="1" ref="BI52" ca="1">IFERROR(HLOOKUP(INDIRECT("BH52"),クラス・種目リスト!$A$156:$L$207,3,FALSE),"-")</f>
        <v>-</v>
      </c>
      <c r="BJ52" s="54" t="str" cm="1">
        <f t="array" aca="1" ref="BJ52" ca="1">IFERROR(HLOOKUP(INDIRECT("BH52"),クラス・種目リスト!$A$156:$L$207,4,FALSE),"-")</f>
        <v>-</v>
      </c>
      <c r="BK52" s="54" t="str" cm="1">
        <f t="array" aca="1" ref="BK52" ca="1">IFERROR(HLOOKUP(INDIRECT("BH52"),クラス・種目リスト!$A$156:$L$207,5,FALSE),"-")</f>
        <v>-</v>
      </c>
      <c r="BL52" s="54" t="str" cm="1">
        <f t="array" aca="1" ref="BL52" ca="1">IFERROR(HLOOKUP(INDIRECT("BH52"),クラス・種目リスト!$A$156:$L$207,6,FALSE),"-")</f>
        <v>-</v>
      </c>
      <c r="BM52" s="54" t="str" cm="1">
        <f t="array" aca="1" ref="BM52" ca="1">IFERROR(HLOOKUP(INDIRECT("BH52"),クラス・種目リスト!$A$156:$L$207,7,FALSE),"-")</f>
        <v>-</v>
      </c>
      <c r="BN52" s="54" t="str" cm="1">
        <f t="array" aca="1" ref="BN52" ca="1">IFERROR(HLOOKUP(INDIRECT("BH52"),クラス・種目リスト!$A$156:$L$207,8,FALSE),"-")</f>
        <v>-</v>
      </c>
      <c r="BO52" s="54" t="str" cm="1">
        <f t="array" aca="1" ref="BO52" ca="1">IFERROR(HLOOKUP(INDIRECT("BH52"),クラス・種目リスト!$A$156:$L$207,9,FALSE),"-")</f>
        <v>-</v>
      </c>
      <c r="BP52" s="54" t="str" cm="1">
        <f t="array" aca="1" ref="BP52" ca="1">IFERROR(HLOOKUP(INDIRECT("BH52"),クラス・種目リスト!$A$156:$L$207,10,FALSE),"-")</f>
        <v>-</v>
      </c>
      <c r="BQ52" s="54" t="str" cm="1">
        <f t="array" aca="1" ref="BQ52" ca="1">IFERROR(HLOOKUP(INDIRECT("BH52"),クラス・種目リスト!$A$156:$L$207,11,FALSE),"-")</f>
        <v>-</v>
      </c>
      <c r="BR52" s="54" t="str" cm="1">
        <f t="array" aca="1" ref="BR52" ca="1">IFERROR(HLOOKUP(INDIRECT("BH52"),クラス・種目リスト!$A$156:$L$207,12,FALSE),"-")</f>
        <v>-</v>
      </c>
      <c r="BS52" s="54" t="str" cm="1">
        <f t="array" aca="1" ref="BS52" ca="1">IFERROR(HLOOKUP(INDIRECT("BH52"),クラス・種目リスト!$A$156:$L$207,13,FALSE),"-")</f>
        <v>-</v>
      </c>
      <c r="BT52" s="54" t="str" cm="1">
        <f t="array" aca="1" ref="BT52" ca="1">IFERROR(HLOOKUP(INDIRECT("BH52"),クラス・種目リスト!$A$156:$L$207,14,FALSE),"-")</f>
        <v>-</v>
      </c>
      <c r="BU52" s="54" t="str" cm="1">
        <f t="array" aca="1" ref="BU52" ca="1">IFERROR(HLOOKUP(INDIRECT("BH52"),クラス・種目リスト!$A$156:$L$207,15,FALSE),"-")</f>
        <v>-</v>
      </c>
      <c r="BV52" s="54" t="str" cm="1">
        <f t="array" aca="1" ref="BV52" ca="1">IFERROR(HLOOKUP(INDIRECT("BH52"),クラス・種目リスト!$A$156:$L$207,16,FALSE),"-")</f>
        <v>-</v>
      </c>
      <c r="BW52" s="54" t="str" cm="1">
        <f t="array" aca="1" ref="BW52" ca="1">IFERROR(HLOOKUP(INDIRECT("BH52"),クラス・種目リスト!$A$156:$L$207,17,FALSE),"-")</f>
        <v>-</v>
      </c>
      <c r="BX52" s="54" t="str" cm="1">
        <f t="array" aca="1" ref="BX52" ca="1">IFERROR(HLOOKUP(INDIRECT("BH52"),クラス・種目リスト!$A$156:$L$207,18,FALSE),"-")</f>
        <v>-</v>
      </c>
      <c r="BY52" s="54" t="str" cm="1">
        <f t="array" aca="1" ref="BY52" ca="1">IFERROR(HLOOKUP(INDIRECT("BH52"),クラス・種目リスト!$A$156:$L$207,19,FALSE),"-")</f>
        <v>-</v>
      </c>
      <c r="BZ52" s="54" t="str" cm="1">
        <f t="array" aca="1" ref="BZ52" ca="1">IFERROR(HLOOKUP(INDIRECT("BH52"),クラス・種目リスト!$A$156:$L$207,20,FALSE),"-")</f>
        <v>-</v>
      </c>
      <c r="CA52" s="54" t="str" cm="1">
        <f t="array" aca="1" ref="CA52" ca="1">IFERROR(HLOOKUP(INDIRECT("BH52"),クラス・種目リスト!$A$156:$L$207,21,FALSE),"-")</f>
        <v>-</v>
      </c>
      <c r="CB52" s="54" t="str" cm="1">
        <f t="array" aca="1" ref="CB52" ca="1">IFERROR(HLOOKUP(INDIRECT("BH52"),クラス・種目リスト!$A$156:$L$207,22,FALSE),"-")</f>
        <v>-</v>
      </c>
      <c r="CC52" s="54" t="str" cm="1">
        <f t="array" aca="1" ref="CC52" ca="1">IFERROR(HLOOKUP(INDIRECT("BH52"),クラス・種目リスト!$A$156:$L$207,23,FALSE),"-")</f>
        <v>-</v>
      </c>
      <c r="CD52" s="54" t="str" cm="1">
        <f t="array" aca="1" ref="CD52" ca="1">IFERROR(HLOOKUP(INDIRECT("BH52"),クラス・種目リスト!$A$156:$L$207,24,FALSE),"-")</f>
        <v>-</v>
      </c>
      <c r="CE52" s="54" t="str" cm="1">
        <f t="array" aca="1" ref="CE52" ca="1">IFERROR(HLOOKUP(INDIRECT("BH52"),クラス・種目リスト!$A$156:$L$207,25,FALSE),"-")</f>
        <v>-</v>
      </c>
      <c r="CF52" s="54" t="str" cm="1">
        <f t="array" aca="1" ref="CF52" ca="1">IFERROR(HLOOKUP(INDIRECT("BH52"),クラス・種目リスト!$A$156:$L$207,26,FALSE),"-")</f>
        <v>-</v>
      </c>
      <c r="CG52" s="54" t="str" cm="1">
        <f t="array" aca="1" ref="CG52" ca="1">IFERROR(HLOOKUP(INDIRECT("BH52"),クラス・種目リスト!$A$156:$L$207,27,FALSE),"-")</f>
        <v>-</v>
      </c>
      <c r="CH52" s="54" cm="1">
        <f t="array" aca="1" ref="CH52" ca="1">COUNTIF(BI52:CG52,INDIRECT("N52"))</f>
        <v>0</v>
      </c>
      <c r="CI52" s="54" cm="1">
        <f t="array" aca="1" ref="CI52" ca="1">COUNTIF(BI52:CG52,INDIRECT("X52"))</f>
        <v>0</v>
      </c>
      <c r="CJ52" s="54"/>
      <c r="CK52" s="54"/>
      <c r="CL52" s="54"/>
      <c r="CM52" s="54"/>
      <c r="CN52" s="54"/>
      <c r="CO52" s="54"/>
      <c r="CP52" s="54"/>
      <c r="CQ52" s="54"/>
      <c r="CR52" s="54"/>
      <c r="CS52" s="54"/>
      <c r="CT52" s="54"/>
      <c r="CU52" s="54"/>
      <c r="CV52" s="54"/>
      <c r="CW52" s="54"/>
      <c r="CX52" s="54"/>
      <c r="CY52" s="54"/>
      <c r="CZ52" s="54"/>
      <c r="DA52" s="54"/>
      <c r="DB52" s="54"/>
      <c r="DC52" s="54"/>
      <c r="DD52" s="54"/>
      <c r="DE52" s="54"/>
      <c r="DF52" s="54"/>
      <c r="DG52" s="54"/>
      <c r="DH52" s="54"/>
      <c r="DI52" s="54"/>
      <c r="DJ52" s="54"/>
      <c r="DK52" s="54"/>
      <c r="DL52" s="54"/>
      <c r="DM52" s="54"/>
      <c r="DN52" s="54"/>
      <c r="DO52" s="150"/>
      <c r="DP52" s="150"/>
      <c r="DQ52" s="150"/>
      <c r="DR52" s="150"/>
      <c r="DS52" s="150"/>
      <c r="DT52" s="150"/>
      <c r="DU52" s="150"/>
      <c r="DV52" s="55" t="str" cm="1">
        <f t="array" aca="1" ref="DV52" ca="1">INDIRECT("J52")</f>
        <v/>
      </c>
      <c r="DW52" s="150" cm="1">
        <f t="array" aca="1" ref="DW52" ca="1">IF(INDIRECT("N52")="-",0,COUNTA(INDIRECT("N52")))+IF(INDIRECT("X52")="-",0,COUNTA(INDIRECT("X52")))+IF(INDIRECT("AK52")="-",0,COUNTA(INDIRECT("AK52")))+IF(INDIRECT("AT52")="-",0,COUNTA(INDIRECT("AT52")))</f>
        <v>0</v>
      </c>
      <c r="DX52" s="150"/>
      <c r="DY52" s="55" cm="1">
        <f t="array" aca="1" ref="DY52" ca="1">INDIRECT("C52")</f>
        <v>0</v>
      </c>
      <c r="DZ52" s="50"/>
      <c r="EA52" s="50" t="str" cm="1">
        <f t="array" aca="1" ref="EA52" ca="1">IFERROR(FIND("《",INDIRECT("N52")),"")</f>
        <v/>
      </c>
      <c r="EB52" s="50" t="str" cm="1">
        <f t="array" aca="1" ref="EB52" ca="1">IFERROR(FIND("《",INDIRECT("X52")),"")</f>
        <v/>
      </c>
      <c r="EC52" s="50"/>
      <c r="ED52" s="50"/>
    </row>
    <row r="53" spans="1:134" ht="19.5" customHeight="1" x14ac:dyDescent="0.15">
      <c r="A53" s="266"/>
      <c r="B53" s="48"/>
      <c r="C53" s="80"/>
      <c r="D53" s="36"/>
      <c r="E53" s="40"/>
      <c r="F53" s="41"/>
      <c r="G53" s="20"/>
      <c r="H53" s="4"/>
      <c r="I53" s="22"/>
      <c r="J53" s="217" t="str">
        <f ca="1">IF(DY53=0,"",IF(申込書!$B$6="","",申込書!$B$6))</f>
        <v/>
      </c>
      <c r="K53" s="218" t="str">
        <f ca="1">IF(DY53=0,"",IF(申込書!$B$4="","",申込書!$B$4))</f>
        <v/>
      </c>
      <c r="L53" s="217" t="str">
        <f ca="1">IF(DY53=0,"",IF(申込書!$E$4="","",ASC(申込書!$E$4)))</f>
        <v/>
      </c>
      <c r="M53" s="26"/>
      <c r="N53" s="23"/>
      <c r="O53" s="15"/>
      <c r="P53" s="16"/>
      <c r="Q53" s="15"/>
      <c r="R53" s="17"/>
      <c r="S53" s="15"/>
      <c r="T53" s="17"/>
      <c r="U53" s="385"/>
      <c r="V53" s="208"/>
      <c r="W53" s="6"/>
      <c r="X53" s="75"/>
      <c r="Y53" s="15"/>
      <c r="Z53" s="16"/>
      <c r="AA53" s="18"/>
      <c r="AB53" s="17"/>
      <c r="AC53" s="19"/>
      <c r="AD53" s="17"/>
      <c r="AE53" s="385"/>
      <c r="AF53" s="386"/>
      <c r="AG53" s="24"/>
      <c r="AH53" s="24"/>
      <c r="AI53" s="4" t="str">
        <f t="shared" si="2"/>
        <v>-</v>
      </c>
      <c r="AJ53" s="5"/>
      <c r="AK53" s="10"/>
      <c r="AL53" s="9"/>
      <c r="AM53" s="9"/>
      <c r="AN53" s="9"/>
      <c r="AO53" s="9"/>
      <c r="AP53" s="9"/>
      <c r="AQ53" s="9"/>
      <c r="AR53" s="384"/>
      <c r="AS53" s="10"/>
      <c r="AT53" s="10"/>
      <c r="AU53" s="9"/>
      <c r="AV53" s="9"/>
      <c r="AW53" s="9"/>
      <c r="AX53" s="9"/>
      <c r="AY53" s="9"/>
      <c r="AZ53" s="9"/>
      <c r="BA53" s="384"/>
      <c r="BB53" s="10"/>
      <c r="BC53" s="6"/>
      <c r="BD53" s="4"/>
      <c r="BE53" s="376"/>
      <c r="BF53" s="377" t="str">
        <f ca="1">IF(DY53=0,"",IF(申込書!$E$6="","",申込書!$E$6))</f>
        <v/>
      </c>
      <c r="BG53" s="66" t="str">
        <f t="shared" ca="1" si="1"/>
        <v/>
      </c>
      <c r="BH53" s="61" t="str" cm="1">
        <f t="array" aca="1" ref="BH53" ca="1">IF(クラス・種目リスト!$A$57=1,INDIRECT("$J53")&amp;INDIRECT("$H53")&amp;RIGHT(INDIRECT("$I53"),1),INDIRECT("$J53")&amp;INDIRECT("$H53"))</f>
        <v/>
      </c>
      <c r="BI53" s="54" t="str" cm="1">
        <f t="array" aca="1" ref="BI53" ca="1">IFERROR(HLOOKUP(INDIRECT("BH53"),クラス・種目リスト!$A$156:$L$207,3,FALSE),"-")</f>
        <v>-</v>
      </c>
      <c r="BJ53" s="54" t="str" cm="1">
        <f t="array" aca="1" ref="BJ53" ca="1">IFERROR(HLOOKUP(INDIRECT("BH53"),クラス・種目リスト!$A$156:$L$207,4,FALSE),"-")</f>
        <v>-</v>
      </c>
      <c r="BK53" s="54" t="str" cm="1">
        <f t="array" aca="1" ref="BK53" ca="1">IFERROR(HLOOKUP(INDIRECT("BH53"),クラス・種目リスト!$A$156:$L$207,5,FALSE),"-")</f>
        <v>-</v>
      </c>
      <c r="BL53" s="54" t="str" cm="1">
        <f t="array" aca="1" ref="BL53" ca="1">IFERROR(HLOOKUP(INDIRECT("BH53"),クラス・種目リスト!$A$156:$L$207,6,FALSE),"-")</f>
        <v>-</v>
      </c>
      <c r="BM53" s="54" t="str" cm="1">
        <f t="array" aca="1" ref="BM53" ca="1">IFERROR(HLOOKUP(INDIRECT("BH53"),クラス・種目リスト!$A$156:$L$207,7,FALSE),"-")</f>
        <v>-</v>
      </c>
      <c r="BN53" s="54" t="str" cm="1">
        <f t="array" aca="1" ref="BN53" ca="1">IFERROR(HLOOKUP(INDIRECT("BH53"),クラス・種目リスト!$A$156:$L$207,8,FALSE),"-")</f>
        <v>-</v>
      </c>
      <c r="BO53" s="54" t="str" cm="1">
        <f t="array" aca="1" ref="BO53" ca="1">IFERROR(HLOOKUP(INDIRECT("BH53"),クラス・種目リスト!$A$156:$L$207,9,FALSE),"-")</f>
        <v>-</v>
      </c>
      <c r="BP53" s="54" t="str" cm="1">
        <f t="array" aca="1" ref="BP53" ca="1">IFERROR(HLOOKUP(INDIRECT("BH53"),クラス・種目リスト!$A$156:$L$207,10,FALSE),"-")</f>
        <v>-</v>
      </c>
      <c r="BQ53" s="54" t="str" cm="1">
        <f t="array" aca="1" ref="BQ53" ca="1">IFERROR(HLOOKUP(INDIRECT("BH53"),クラス・種目リスト!$A$156:$L$207,11,FALSE),"-")</f>
        <v>-</v>
      </c>
      <c r="BR53" s="54" t="str" cm="1">
        <f t="array" aca="1" ref="BR53" ca="1">IFERROR(HLOOKUP(INDIRECT("BH53"),クラス・種目リスト!$A$156:$L$207,12,FALSE),"-")</f>
        <v>-</v>
      </c>
      <c r="BS53" s="54" t="str" cm="1">
        <f t="array" aca="1" ref="BS53" ca="1">IFERROR(HLOOKUP(INDIRECT("BH53"),クラス・種目リスト!$A$156:$L$207,13,FALSE),"-")</f>
        <v>-</v>
      </c>
      <c r="BT53" s="54" t="str" cm="1">
        <f t="array" aca="1" ref="BT53" ca="1">IFERROR(HLOOKUP(INDIRECT("BH53"),クラス・種目リスト!$A$156:$L$207,14,FALSE),"-")</f>
        <v>-</v>
      </c>
      <c r="BU53" s="54" t="str" cm="1">
        <f t="array" aca="1" ref="BU53" ca="1">IFERROR(HLOOKUP(INDIRECT("BH53"),クラス・種目リスト!$A$156:$L$207,15,FALSE),"-")</f>
        <v>-</v>
      </c>
      <c r="BV53" s="54" t="str" cm="1">
        <f t="array" aca="1" ref="BV53" ca="1">IFERROR(HLOOKUP(INDIRECT("BH53"),クラス・種目リスト!$A$156:$L$207,16,FALSE),"-")</f>
        <v>-</v>
      </c>
      <c r="BW53" s="54" t="str" cm="1">
        <f t="array" aca="1" ref="BW53" ca="1">IFERROR(HLOOKUP(INDIRECT("BH53"),クラス・種目リスト!$A$156:$L$207,17,FALSE),"-")</f>
        <v>-</v>
      </c>
      <c r="BX53" s="54" t="str" cm="1">
        <f t="array" aca="1" ref="BX53" ca="1">IFERROR(HLOOKUP(INDIRECT("BH53"),クラス・種目リスト!$A$156:$L$207,18,FALSE),"-")</f>
        <v>-</v>
      </c>
      <c r="BY53" s="54" t="str" cm="1">
        <f t="array" aca="1" ref="BY53" ca="1">IFERROR(HLOOKUP(INDIRECT("BH53"),クラス・種目リスト!$A$156:$L$207,19,FALSE),"-")</f>
        <v>-</v>
      </c>
      <c r="BZ53" s="54" t="str" cm="1">
        <f t="array" aca="1" ref="BZ53" ca="1">IFERROR(HLOOKUP(INDIRECT("BH53"),クラス・種目リスト!$A$156:$L$207,20,FALSE),"-")</f>
        <v>-</v>
      </c>
      <c r="CA53" s="54" t="str" cm="1">
        <f t="array" aca="1" ref="CA53" ca="1">IFERROR(HLOOKUP(INDIRECT("BH53"),クラス・種目リスト!$A$156:$L$207,21,FALSE),"-")</f>
        <v>-</v>
      </c>
      <c r="CB53" s="54" t="str" cm="1">
        <f t="array" aca="1" ref="CB53" ca="1">IFERROR(HLOOKUP(INDIRECT("BH53"),クラス・種目リスト!$A$156:$L$207,22,FALSE),"-")</f>
        <v>-</v>
      </c>
      <c r="CC53" s="54" t="str" cm="1">
        <f t="array" aca="1" ref="CC53" ca="1">IFERROR(HLOOKUP(INDIRECT("BH53"),クラス・種目リスト!$A$156:$L$207,23,FALSE),"-")</f>
        <v>-</v>
      </c>
      <c r="CD53" s="54" t="str" cm="1">
        <f t="array" aca="1" ref="CD53" ca="1">IFERROR(HLOOKUP(INDIRECT("BH53"),クラス・種目リスト!$A$156:$L$207,24,FALSE),"-")</f>
        <v>-</v>
      </c>
      <c r="CE53" s="54" t="str" cm="1">
        <f t="array" aca="1" ref="CE53" ca="1">IFERROR(HLOOKUP(INDIRECT("BH53"),クラス・種目リスト!$A$156:$L$207,25,FALSE),"-")</f>
        <v>-</v>
      </c>
      <c r="CF53" s="54" t="str" cm="1">
        <f t="array" aca="1" ref="CF53" ca="1">IFERROR(HLOOKUP(INDIRECT("BH53"),クラス・種目リスト!$A$156:$L$207,26,FALSE),"-")</f>
        <v>-</v>
      </c>
      <c r="CG53" s="54" t="str" cm="1">
        <f t="array" aca="1" ref="CG53" ca="1">IFERROR(HLOOKUP(INDIRECT("BH53"),クラス・種目リスト!$A$156:$L$207,27,FALSE),"-")</f>
        <v>-</v>
      </c>
      <c r="CH53" s="54" cm="1">
        <f t="array" aca="1" ref="CH53" ca="1">COUNTIF(BI53:CG53,INDIRECT("N53"))</f>
        <v>0</v>
      </c>
      <c r="CI53" s="54" cm="1">
        <f t="array" aca="1" ref="CI53" ca="1">COUNTIF(BI53:CG53,INDIRECT("X53"))</f>
        <v>0</v>
      </c>
      <c r="CJ53" s="54"/>
      <c r="CK53" s="54"/>
      <c r="CL53" s="54"/>
      <c r="CM53" s="54"/>
      <c r="CN53" s="54"/>
      <c r="CO53" s="54"/>
      <c r="CP53" s="54"/>
      <c r="CQ53" s="54"/>
      <c r="CR53" s="54"/>
      <c r="CS53" s="54"/>
      <c r="CT53" s="54"/>
      <c r="CU53" s="54"/>
      <c r="CV53" s="54"/>
      <c r="CW53" s="54"/>
      <c r="CX53" s="54"/>
      <c r="CY53" s="54"/>
      <c r="CZ53" s="54"/>
      <c r="DA53" s="54"/>
      <c r="DB53" s="54"/>
      <c r="DC53" s="54"/>
      <c r="DD53" s="54"/>
      <c r="DE53" s="54"/>
      <c r="DF53" s="54"/>
      <c r="DG53" s="54"/>
      <c r="DH53" s="54"/>
      <c r="DI53" s="54"/>
      <c r="DJ53" s="54"/>
      <c r="DK53" s="54"/>
      <c r="DL53" s="54"/>
      <c r="DM53" s="54"/>
      <c r="DN53" s="54"/>
      <c r="DO53" s="150"/>
      <c r="DP53" s="150"/>
      <c r="DQ53" s="150"/>
      <c r="DR53" s="150"/>
      <c r="DS53" s="150"/>
      <c r="DT53" s="150"/>
      <c r="DU53" s="150"/>
      <c r="DV53" s="55" t="str" cm="1">
        <f t="array" aca="1" ref="DV53" ca="1">INDIRECT("J53")</f>
        <v/>
      </c>
      <c r="DW53" s="150" cm="1">
        <f t="array" aca="1" ref="DW53" ca="1">IF(INDIRECT("N53")="-",0,COUNTA(INDIRECT("N53")))+IF(INDIRECT("X53")="-",0,COUNTA(INDIRECT("X53")))+IF(INDIRECT("AK53")="-",0,COUNTA(INDIRECT("AK53")))+IF(INDIRECT("AT53")="-",0,COUNTA(INDIRECT("AT53")))</f>
        <v>0</v>
      </c>
      <c r="DX53" s="150"/>
      <c r="DY53" s="55" cm="1">
        <f t="array" aca="1" ref="DY53" ca="1">INDIRECT("C53")</f>
        <v>0</v>
      </c>
      <c r="DZ53" s="50"/>
      <c r="EA53" s="50" t="str" cm="1">
        <f t="array" aca="1" ref="EA53" ca="1">IFERROR(FIND("《",INDIRECT("N53")),"")</f>
        <v/>
      </c>
      <c r="EB53" s="50" t="str" cm="1">
        <f t="array" aca="1" ref="EB53" ca="1">IFERROR(FIND("《",INDIRECT("X53")),"")</f>
        <v/>
      </c>
      <c r="EC53" s="50"/>
      <c r="ED53" s="50"/>
    </row>
    <row r="54" spans="1:134" ht="19.5" customHeight="1" x14ac:dyDescent="0.15">
      <c r="A54" s="266"/>
      <c r="B54" s="48"/>
      <c r="C54" s="81"/>
      <c r="D54" s="39"/>
      <c r="E54" s="40"/>
      <c r="F54" s="41"/>
      <c r="G54" s="20"/>
      <c r="H54" s="4"/>
      <c r="I54" s="22"/>
      <c r="J54" s="217" t="str">
        <f ca="1">IF(DY54=0,"",IF(申込書!$B$6="","",申込書!$B$6))</f>
        <v/>
      </c>
      <c r="K54" s="218" t="str">
        <f ca="1">IF(DY54=0,"",IF(申込書!$B$4="","",申込書!$B$4))</f>
        <v/>
      </c>
      <c r="L54" s="217" t="str">
        <f ca="1">IF(DY54=0,"",IF(申込書!$E$4="","",ASC(申込書!$E$4)))</f>
        <v/>
      </c>
      <c r="M54" s="26"/>
      <c r="N54" s="23"/>
      <c r="O54" s="15"/>
      <c r="P54" s="16"/>
      <c r="Q54" s="15"/>
      <c r="R54" s="17"/>
      <c r="S54" s="15"/>
      <c r="T54" s="17"/>
      <c r="U54" s="385"/>
      <c r="V54" s="208"/>
      <c r="W54" s="6"/>
      <c r="X54" s="75"/>
      <c r="Y54" s="15"/>
      <c r="Z54" s="16"/>
      <c r="AA54" s="18"/>
      <c r="AB54" s="17"/>
      <c r="AC54" s="19"/>
      <c r="AD54" s="17"/>
      <c r="AE54" s="385"/>
      <c r="AF54" s="386"/>
      <c r="AG54" s="24"/>
      <c r="AH54" s="24"/>
      <c r="AI54" s="4" t="str">
        <f t="shared" si="2"/>
        <v>-</v>
      </c>
      <c r="AJ54" s="5"/>
      <c r="AK54" s="10"/>
      <c r="AL54" s="9"/>
      <c r="AM54" s="9"/>
      <c r="AN54" s="9"/>
      <c r="AO54" s="9"/>
      <c r="AP54" s="9"/>
      <c r="AQ54" s="9"/>
      <c r="AR54" s="384"/>
      <c r="AS54" s="10"/>
      <c r="AT54" s="10"/>
      <c r="AU54" s="9"/>
      <c r="AV54" s="9"/>
      <c r="AW54" s="9"/>
      <c r="AX54" s="9"/>
      <c r="AY54" s="9"/>
      <c r="AZ54" s="9"/>
      <c r="BA54" s="384"/>
      <c r="BB54" s="10"/>
      <c r="BC54" s="6"/>
      <c r="BD54" s="4"/>
      <c r="BE54" s="376"/>
      <c r="BF54" s="377" t="str">
        <f ca="1">IF(DY54=0,"",IF(申込書!$E$6="","",申込書!$E$6))</f>
        <v/>
      </c>
      <c r="BG54" s="66" t="str">
        <f t="shared" ca="1" si="1"/>
        <v/>
      </c>
      <c r="BH54" s="61" t="str" cm="1">
        <f t="array" aca="1" ref="BH54" ca="1">IF(クラス・種目リスト!$A$57=1,INDIRECT("$J54")&amp;INDIRECT("$H54")&amp;RIGHT(INDIRECT("$I54"),1),INDIRECT("$J54")&amp;INDIRECT("$H54"))</f>
        <v/>
      </c>
      <c r="BI54" s="54" t="str" cm="1">
        <f t="array" aca="1" ref="BI54" ca="1">IFERROR(HLOOKUP(INDIRECT("BH54"),クラス・種目リスト!$A$156:$L$207,3,FALSE),"-")</f>
        <v>-</v>
      </c>
      <c r="BJ54" s="54" t="str" cm="1">
        <f t="array" aca="1" ref="BJ54" ca="1">IFERROR(HLOOKUP(INDIRECT("BH54"),クラス・種目リスト!$A$156:$L$207,4,FALSE),"-")</f>
        <v>-</v>
      </c>
      <c r="BK54" s="54" t="str" cm="1">
        <f t="array" aca="1" ref="BK54" ca="1">IFERROR(HLOOKUP(INDIRECT("BH54"),クラス・種目リスト!$A$156:$L$207,5,FALSE),"-")</f>
        <v>-</v>
      </c>
      <c r="BL54" s="54" t="str" cm="1">
        <f t="array" aca="1" ref="BL54" ca="1">IFERROR(HLOOKUP(INDIRECT("BH54"),クラス・種目リスト!$A$156:$L$207,6,FALSE),"-")</f>
        <v>-</v>
      </c>
      <c r="BM54" s="54" t="str" cm="1">
        <f t="array" aca="1" ref="BM54" ca="1">IFERROR(HLOOKUP(INDIRECT("BH54"),クラス・種目リスト!$A$156:$L$207,7,FALSE),"-")</f>
        <v>-</v>
      </c>
      <c r="BN54" s="54" t="str" cm="1">
        <f t="array" aca="1" ref="BN54" ca="1">IFERROR(HLOOKUP(INDIRECT("BH54"),クラス・種目リスト!$A$156:$L$207,8,FALSE),"-")</f>
        <v>-</v>
      </c>
      <c r="BO54" s="54" t="str" cm="1">
        <f t="array" aca="1" ref="BO54" ca="1">IFERROR(HLOOKUP(INDIRECT("BH54"),クラス・種目リスト!$A$156:$L$207,9,FALSE),"-")</f>
        <v>-</v>
      </c>
      <c r="BP54" s="54" t="str" cm="1">
        <f t="array" aca="1" ref="BP54" ca="1">IFERROR(HLOOKUP(INDIRECT("BH54"),クラス・種目リスト!$A$156:$L$207,10,FALSE),"-")</f>
        <v>-</v>
      </c>
      <c r="BQ54" s="54" t="str" cm="1">
        <f t="array" aca="1" ref="BQ54" ca="1">IFERROR(HLOOKUP(INDIRECT("BH54"),クラス・種目リスト!$A$156:$L$207,11,FALSE),"-")</f>
        <v>-</v>
      </c>
      <c r="BR54" s="54" t="str" cm="1">
        <f t="array" aca="1" ref="BR54" ca="1">IFERROR(HLOOKUP(INDIRECT("BH54"),クラス・種目リスト!$A$156:$L$207,12,FALSE),"-")</f>
        <v>-</v>
      </c>
      <c r="BS54" s="54" t="str" cm="1">
        <f t="array" aca="1" ref="BS54" ca="1">IFERROR(HLOOKUP(INDIRECT("BH54"),クラス・種目リスト!$A$156:$L$207,13,FALSE),"-")</f>
        <v>-</v>
      </c>
      <c r="BT54" s="54" t="str" cm="1">
        <f t="array" aca="1" ref="BT54" ca="1">IFERROR(HLOOKUP(INDIRECT("BH54"),クラス・種目リスト!$A$156:$L$207,14,FALSE),"-")</f>
        <v>-</v>
      </c>
      <c r="BU54" s="54" t="str" cm="1">
        <f t="array" aca="1" ref="BU54" ca="1">IFERROR(HLOOKUP(INDIRECT("BH54"),クラス・種目リスト!$A$156:$L$207,15,FALSE),"-")</f>
        <v>-</v>
      </c>
      <c r="BV54" s="54" t="str" cm="1">
        <f t="array" aca="1" ref="BV54" ca="1">IFERROR(HLOOKUP(INDIRECT("BH54"),クラス・種目リスト!$A$156:$L$207,16,FALSE),"-")</f>
        <v>-</v>
      </c>
      <c r="BW54" s="54" t="str" cm="1">
        <f t="array" aca="1" ref="BW54" ca="1">IFERROR(HLOOKUP(INDIRECT("BH54"),クラス・種目リスト!$A$156:$L$207,17,FALSE),"-")</f>
        <v>-</v>
      </c>
      <c r="BX54" s="54" t="str" cm="1">
        <f t="array" aca="1" ref="BX54" ca="1">IFERROR(HLOOKUP(INDIRECT("BH54"),クラス・種目リスト!$A$156:$L$207,18,FALSE),"-")</f>
        <v>-</v>
      </c>
      <c r="BY54" s="54" t="str" cm="1">
        <f t="array" aca="1" ref="BY54" ca="1">IFERROR(HLOOKUP(INDIRECT("BH54"),クラス・種目リスト!$A$156:$L$207,19,FALSE),"-")</f>
        <v>-</v>
      </c>
      <c r="BZ54" s="54" t="str" cm="1">
        <f t="array" aca="1" ref="BZ54" ca="1">IFERROR(HLOOKUP(INDIRECT("BH54"),クラス・種目リスト!$A$156:$L$207,20,FALSE),"-")</f>
        <v>-</v>
      </c>
      <c r="CA54" s="54" t="str" cm="1">
        <f t="array" aca="1" ref="CA54" ca="1">IFERROR(HLOOKUP(INDIRECT("BH54"),クラス・種目リスト!$A$156:$L$207,21,FALSE),"-")</f>
        <v>-</v>
      </c>
      <c r="CB54" s="54" t="str" cm="1">
        <f t="array" aca="1" ref="CB54" ca="1">IFERROR(HLOOKUP(INDIRECT("BH54"),クラス・種目リスト!$A$156:$L$207,22,FALSE),"-")</f>
        <v>-</v>
      </c>
      <c r="CC54" s="54" t="str" cm="1">
        <f t="array" aca="1" ref="CC54" ca="1">IFERROR(HLOOKUP(INDIRECT("BH54"),クラス・種目リスト!$A$156:$L$207,23,FALSE),"-")</f>
        <v>-</v>
      </c>
      <c r="CD54" s="54" t="str" cm="1">
        <f t="array" aca="1" ref="CD54" ca="1">IFERROR(HLOOKUP(INDIRECT("BH54"),クラス・種目リスト!$A$156:$L$207,24,FALSE),"-")</f>
        <v>-</v>
      </c>
      <c r="CE54" s="54" t="str" cm="1">
        <f t="array" aca="1" ref="CE54" ca="1">IFERROR(HLOOKUP(INDIRECT("BH54"),クラス・種目リスト!$A$156:$L$207,25,FALSE),"-")</f>
        <v>-</v>
      </c>
      <c r="CF54" s="54" t="str" cm="1">
        <f t="array" aca="1" ref="CF54" ca="1">IFERROR(HLOOKUP(INDIRECT("BH54"),クラス・種目リスト!$A$156:$L$207,26,FALSE),"-")</f>
        <v>-</v>
      </c>
      <c r="CG54" s="54" t="str" cm="1">
        <f t="array" aca="1" ref="CG54" ca="1">IFERROR(HLOOKUP(INDIRECT("BH54"),クラス・種目リスト!$A$156:$L$207,27,FALSE),"-")</f>
        <v>-</v>
      </c>
      <c r="CH54" s="54" cm="1">
        <f t="array" aca="1" ref="CH54" ca="1">COUNTIF(BI54:CG54,INDIRECT("N54"))</f>
        <v>0</v>
      </c>
      <c r="CI54" s="54" cm="1">
        <f t="array" aca="1" ref="CI54" ca="1">COUNTIF(BI54:CG54,INDIRECT("X54"))</f>
        <v>0</v>
      </c>
      <c r="CJ54" s="54"/>
      <c r="CK54" s="54"/>
      <c r="CL54" s="54"/>
      <c r="CM54" s="54"/>
      <c r="CN54" s="54"/>
      <c r="CO54" s="54"/>
      <c r="CP54" s="54"/>
      <c r="CQ54" s="54"/>
      <c r="CR54" s="54"/>
      <c r="CS54" s="54"/>
      <c r="CT54" s="54"/>
      <c r="CU54" s="54"/>
      <c r="CV54" s="54"/>
      <c r="CW54" s="54"/>
      <c r="CX54" s="54"/>
      <c r="CY54" s="54"/>
      <c r="CZ54" s="54"/>
      <c r="DA54" s="54"/>
      <c r="DB54" s="54"/>
      <c r="DC54" s="54"/>
      <c r="DD54" s="54"/>
      <c r="DE54" s="54"/>
      <c r="DF54" s="54"/>
      <c r="DG54" s="54"/>
      <c r="DH54" s="54"/>
      <c r="DI54" s="54"/>
      <c r="DJ54" s="54"/>
      <c r="DK54" s="54"/>
      <c r="DL54" s="54"/>
      <c r="DM54" s="54"/>
      <c r="DN54" s="54"/>
      <c r="DO54" s="150"/>
      <c r="DP54" s="150"/>
      <c r="DQ54" s="150"/>
      <c r="DR54" s="150"/>
      <c r="DS54" s="150"/>
      <c r="DT54" s="150"/>
      <c r="DU54" s="150"/>
      <c r="DV54" s="55" t="str" cm="1">
        <f t="array" aca="1" ref="DV54" ca="1">INDIRECT("J54")</f>
        <v/>
      </c>
      <c r="DW54" s="150" cm="1">
        <f t="array" aca="1" ref="DW54" ca="1">IF(INDIRECT("N54")="-",0,COUNTA(INDIRECT("N54")))+IF(INDIRECT("X54")="-",0,COUNTA(INDIRECT("X54")))+IF(INDIRECT("AK54")="-",0,COUNTA(INDIRECT("AK54")))+IF(INDIRECT("AT54")="-",0,COUNTA(INDIRECT("AT54")))</f>
        <v>0</v>
      </c>
      <c r="DX54" s="150"/>
      <c r="DY54" s="55" cm="1">
        <f t="array" aca="1" ref="DY54" ca="1">INDIRECT("C54")</f>
        <v>0</v>
      </c>
      <c r="DZ54" s="50"/>
      <c r="EA54" s="50" t="str" cm="1">
        <f t="array" aca="1" ref="EA54" ca="1">IFERROR(FIND("《",INDIRECT("N54")),"")</f>
        <v/>
      </c>
      <c r="EB54" s="50" t="str" cm="1">
        <f t="array" aca="1" ref="EB54" ca="1">IFERROR(FIND("《",INDIRECT("X54")),"")</f>
        <v/>
      </c>
      <c r="EC54" s="50"/>
      <c r="ED54" s="50"/>
    </row>
    <row r="55" spans="1:134" ht="19.5" customHeight="1" x14ac:dyDescent="0.15">
      <c r="A55" s="266"/>
      <c r="B55" s="48"/>
      <c r="C55" s="80"/>
      <c r="D55" s="36"/>
      <c r="E55" s="40"/>
      <c r="F55" s="41"/>
      <c r="G55" s="20"/>
      <c r="H55" s="4"/>
      <c r="I55" s="22"/>
      <c r="J55" s="217" t="str">
        <f ca="1">IF(DY55=0,"",IF(申込書!$B$6="","",申込書!$B$6))</f>
        <v/>
      </c>
      <c r="K55" s="218" t="str">
        <f ca="1">IF(DY55=0,"",IF(申込書!$B$4="","",申込書!$B$4))</f>
        <v/>
      </c>
      <c r="L55" s="217" t="str">
        <f ca="1">IF(DY55=0,"",IF(申込書!$E$4="","",ASC(申込書!$E$4)))</f>
        <v/>
      </c>
      <c r="M55" s="26"/>
      <c r="N55" s="23"/>
      <c r="O55" s="15"/>
      <c r="P55" s="16"/>
      <c r="Q55" s="15"/>
      <c r="R55" s="17"/>
      <c r="S55" s="15"/>
      <c r="T55" s="17"/>
      <c r="U55" s="385"/>
      <c r="V55" s="208"/>
      <c r="W55" s="6"/>
      <c r="X55" s="75"/>
      <c r="Y55" s="15"/>
      <c r="Z55" s="16"/>
      <c r="AA55" s="18"/>
      <c r="AB55" s="17"/>
      <c r="AC55" s="19"/>
      <c r="AD55" s="17"/>
      <c r="AE55" s="385"/>
      <c r="AF55" s="386"/>
      <c r="AG55" s="24"/>
      <c r="AH55" s="24"/>
      <c r="AI55" s="4" t="str">
        <f t="shared" si="2"/>
        <v>-</v>
      </c>
      <c r="AJ55" s="5"/>
      <c r="AK55" s="10"/>
      <c r="AL55" s="9"/>
      <c r="AM55" s="9"/>
      <c r="AN55" s="9"/>
      <c r="AO55" s="9"/>
      <c r="AP55" s="9"/>
      <c r="AQ55" s="9"/>
      <c r="AR55" s="384"/>
      <c r="AS55" s="10"/>
      <c r="AT55" s="10"/>
      <c r="AU55" s="9"/>
      <c r="AV55" s="9"/>
      <c r="AW55" s="9"/>
      <c r="AX55" s="9"/>
      <c r="AY55" s="9"/>
      <c r="AZ55" s="9"/>
      <c r="BA55" s="384"/>
      <c r="BB55" s="10"/>
      <c r="BC55" s="6"/>
      <c r="BD55" s="4"/>
      <c r="BE55" s="376"/>
      <c r="BF55" s="377" t="str">
        <f ca="1">IF(DY55=0,"",IF(申込書!$E$6="","",申込書!$E$6))</f>
        <v/>
      </c>
      <c r="BG55" s="66" t="str">
        <f t="shared" ca="1" si="1"/>
        <v/>
      </c>
      <c r="BH55" s="61" t="str" cm="1">
        <f t="array" aca="1" ref="BH55" ca="1">IF(クラス・種目リスト!$A$57=1,INDIRECT("$J55")&amp;INDIRECT("$H55")&amp;RIGHT(INDIRECT("$I55"),1),INDIRECT("$J55")&amp;INDIRECT("$H55"))</f>
        <v/>
      </c>
      <c r="BI55" s="54" t="str" cm="1">
        <f t="array" aca="1" ref="BI55" ca="1">IFERROR(HLOOKUP(INDIRECT("BH55"),クラス・種目リスト!$A$156:$L$207,3,FALSE),"-")</f>
        <v>-</v>
      </c>
      <c r="BJ55" s="54" t="str" cm="1">
        <f t="array" aca="1" ref="BJ55" ca="1">IFERROR(HLOOKUP(INDIRECT("BH55"),クラス・種目リスト!$A$156:$L$207,4,FALSE),"-")</f>
        <v>-</v>
      </c>
      <c r="BK55" s="54" t="str" cm="1">
        <f t="array" aca="1" ref="BK55" ca="1">IFERROR(HLOOKUP(INDIRECT("BH55"),クラス・種目リスト!$A$156:$L$207,5,FALSE),"-")</f>
        <v>-</v>
      </c>
      <c r="BL55" s="54" t="str" cm="1">
        <f t="array" aca="1" ref="BL55" ca="1">IFERROR(HLOOKUP(INDIRECT("BH55"),クラス・種目リスト!$A$156:$L$207,6,FALSE),"-")</f>
        <v>-</v>
      </c>
      <c r="BM55" s="54" t="str" cm="1">
        <f t="array" aca="1" ref="BM55" ca="1">IFERROR(HLOOKUP(INDIRECT("BH55"),クラス・種目リスト!$A$156:$L$207,7,FALSE),"-")</f>
        <v>-</v>
      </c>
      <c r="BN55" s="54" t="str" cm="1">
        <f t="array" aca="1" ref="BN55" ca="1">IFERROR(HLOOKUP(INDIRECT("BH55"),クラス・種目リスト!$A$156:$L$207,8,FALSE),"-")</f>
        <v>-</v>
      </c>
      <c r="BO55" s="54" t="str" cm="1">
        <f t="array" aca="1" ref="BO55" ca="1">IFERROR(HLOOKUP(INDIRECT("BH55"),クラス・種目リスト!$A$156:$L$207,9,FALSE),"-")</f>
        <v>-</v>
      </c>
      <c r="BP55" s="54" t="str" cm="1">
        <f t="array" aca="1" ref="BP55" ca="1">IFERROR(HLOOKUP(INDIRECT("BH55"),クラス・種目リスト!$A$156:$L$207,10,FALSE),"-")</f>
        <v>-</v>
      </c>
      <c r="BQ55" s="54" t="str" cm="1">
        <f t="array" aca="1" ref="BQ55" ca="1">IFERROR(HLOOKUP(INDIRECT("BH55"),クラス・種目リスト!$A$156:$L$207,11,FALSE),"-")</f>
        <v>-</v>
      </c>
      <c r="BR55" s="54" t="str" cm="1">
        <f t="array" aca="1" ref="BR55" ca="1">IFERROR(HLOOKUP(INDIRECT("BH55"),クラス・種目リスト!$A$156:$L$207,12,FALSE),"-")</f>
        <v>-</v>
      </c>
      <c r="BS55" s="54" t="str" cm="1">
        <f t="array" aca="1" ref="BS55" ca="1">IFERROR(HLOOKUP(INDIRECT("BH55"),クラス・種目リスト!$A$156:$L$207,13,FALSE),"-")</f>
        <v>-</v>
      </c>
      <c r="BT55" s="54" t="str" cm="1">
        <f t="array" aca="1" ref="BT55" ca="1">IFERROR(HLOOKUP(INDIRECT("BH55"),クラス・種目リスト!$A$156:$L$207,14,FALSE),"-")</f>
        <v>-</v>
      </c>
      <c r="BU55" s="54" t="str" cm="1">
        <f t="array" aca="1" ref="BU55" ca="1">IFERROR(HLOOKUP(INDIRECT("BH55"),クラス・種目リスト!$A$156:$L$207,15,FALSE),"-")</f>
        <v>-</v>
      </c>
      <c r="BV55" s="54" t="str" cm="1">
        <f t="array" aca="1" ref="BV55" ca="1">IFERROR(HLOOKUP(INDIRECT("BH55"),クラス・種目リスト!$A$156:$L$207,16,FALSE),"-")</f>
        <v>-</v>
      </c>
      <c r="BW55" s="54" t="str" cm="1">
        <f t="array" aca="1" ref="BW55" ca="1">IFERROR(HLOOKUP(INDIRECT("BH55"),クラス・種目リスト!$A$156:$L$207,17,FALSE),"-")</f>
        <v>-</v>
      </c>
      <c r="BX55" s="54" t="str" cm="1">
        <f t="array" aca="1" ref="BX55" ca="1">IFERROR(HLOOKUP(INDIRECT("BH55"),クラス・種目リスト!$A$156:$L$207,18,FALSE),"-")</f>
        <v>-</v>
      </c>
      <c r="BY55" s="54" t="str" cm="1">
        <f t="array" aca="1" ref="BY55" ca="1">IFERROR(HLOOKUP(INDIRECT("BH55"),クラス・種目リスト!$A$156:$L$207,19,FALSE),"-")</f>
        <v>-</v>
      </c>
      <c r="BZ55" s="54" t="str" cm="1">
        <f t="array" aca="1" ref="BZ55" ca="1">IFERROR(HLOOKUP(INDIRECT("BH55"),クラス・種目リスト!$A$156:$L$207,20,FALSE),"-")</f>
        <v>-</v>
      </c>
      <c r="CA55" s="54" t="str" cm="1">
        <f t="array" aca="1" ref="CA55" ca="1">IFERROR(HLOOKUP(INDIRECT("BH55"),クラス・種目リスト!$A$156:$L$207,21,FALSE),"-")</f>
        <v>-</v>
      </c>
      <c r="CB55" s="54" t="str" cm="1">
        <f t="array" aca="1" ref="CB55" ca="1">IFERROR(HLOOKUP(INDIRECT("BH55"),クラス・種目リスト!$A$156:$L$207,22,FALSE),"-")</f>
        <v>-</v>
      </c>
      <c r="CC55" s="54" t="str" cm="1">
        <f t="array" aca="1" ref="CC55" ca="1">IFERROR(HLOOKUP(INDIRECT("BH55"),クラス・種目リスト!$A$156:$L$207,23,FALSE),"-")</f>
        <v>-</v>
      </c>
      <c r="CD55" s="54" t="str" cm="1">
        <f t="array" aca="1" ref="CD55" ca="1">IFERROR(HLOOKUP(INDIRECT("BH55"),クラス・種目リスト!$A$156:$L$207,24,FALSE),"-")</f>
        <v>-</v>
      </c>
      <c r="CE55" s="54" t="str" cm="1">
        <f t="array" aca="1" ref="CE55" ca="1">IFERROR(HLOOKUP(INDIRECT("BH55"),クラス・種目リスト!$A$156:$L$207,25,FALSE),"-")</f>
        <v>-</v>
      </c>
      <c r="CF55" s="54" t="str" cm="1">
        <f t="array" aca="1" ref="CF55" ca="1">IFERROR(HLOOKUP(INDIRECT("BH55"),クラス・種目リスト!$A$156:$L$207,26,FALSE),"-")</f>
        <v>-</v>
      </c>
      <c r="CG55" s="54" t="str" cm="1">
        <f t="array" aca="1" ref="CG55" ca="1">IFERROR(HLOOKUP(INDIRECT("BH55"),クラス・種目リスト!$A$156:$L$207,27,FALSE),"-")</f>
        <v>-</v>
      </c>
      <c r="CH55" s="54" cm="1">
        <f t="array" aca="1" ref="CH55" ca="1">COUNTIF(BI55:CG55,INDIRECT("N55"))</f>
        <v>0</v>
      </c>
      <c r="CI55" s="54" cm="1">
        <f t="array" aca="1" ref="CI55" ca="1">COUNTIF(BI55:CG55,INDIRECT("X55"))</f>
        <v>0</v>
      </c>
      <c r="CJ55" s="54"/>
      <c r="CK55" s="54"/>
      <c r="CL55" s="54"/>
      <c r="CM55" s="54"/>
      <c r="CN55" s="54"/>
      <c r="CO55" s="54"/>
      <c r="CP55" s="54"/>
      <c r="CQ55" s="54"/>
      <c r="CR55" s="54"/>
      <c r="CS55" s="54"/>
      <c r="CT55" s="54"/>
      <c r="CU55" s="54"/>
      <c r="CV55" s="54"/>
      <c r="CW55" s="54"/>
      <c r="CX55" s="54"/>
      <c r="CY55" s="54"/>
      <c r="CZ55" s="54"/>
      <c r="DA55" s="54"/>
      <c r="DB55" s="54"/>
      <c r="DC55" s="54"/>
      <c r="DD55" s="54"/>
      <c r="DE55" s="54"/>
      <c r="DF55" s="54"/>
      <c r="DG55" s="54"/>
      <c r="DH55" s="54"/>
      <c r="DI55" s="54"/>
      <c r="DJ55" s="54"/>
      <c r="DK55" s="54"/>
      <c r="DL55" s="54"/>
      <c r="DM55" s="54"/>
      <c r="DN55" s="54"/>
      <c r="DO55" s="150"/>
      <c r="DP55" s="150"/>
      <c r="DQ55" s="150"/>
      <c r="DR55" s="150"/>
      <c r="DS55" s="150"/>
      <c r="DT55" s="150"/>
      <c r="DU55" s="150"/>
      <c r="DV55" s="55" t="str" cm="1">
        <f t="array" aca="1" ref="DV55" ca="1">INDIRECT("J55")</f>
        <v/>
      </c>
      <c r="DW55" s="150" cm="1">
        <f t="array" aca="1" ref="DW55" ca="1">IF(INDIRECT("N55")="-",0,COUNTA(INDIRECT("N55")))+IF(INDIRECT("X55")="-",0,COUNTA(INDIRECT("X55")))+IF(INDIRECT("AK55")="-",0,COUNTA(INDIRECT("AK55")))+IF(INDIRECT("AT55")="-",0,COUNTA(INDIRECT("AT55")))</f>
        <v>0</v>
      </c>
      <c r="DX55" s="150"/>
      <c r="DY55" s="55" cm="1">
        <f t="array" aca="1" ref="DY55" ca="1">INDIRECT("C55")</f>
        <v>0</v>
      </c>
      <c r="DZ55" s="50"/>
      <c r="EA55" s="50" t="str" cm="1">
        <f t="array" aca="1" ref="EA55" ca="1">IFERROR(FIND("《",INDIRECT("N55")),"")</f>
        <v/>
      </c>
      <c r="EB55" s="50" t="str" cm="1">
        <f t="array" aca="1" ref="EB55" ca="1">IFERROR(FIND("《",INDIRECT("X55")),"")</f>
        <v/>
      </c>
      <c r="EC55" s="50"/>
      <c r="ED55" s="50"/>
    </row>
    <row r="56" spans="1:134" ht="19.5" customHeight="1" x14ac:dyDescent="0.15">
      <c r="A56" s="186"/>
      <c r="B56" s="187"/>
      <c r="C56" s="188"/>
      <c r="D56" s="188"/>
      <c r="E56" s="189"/>
      <c r="F56" s="189"/>
      <c r="G56" s="190"/>
      <c r="H56" s="191"/>
      <c r="I56" s="67"/>
      <c r="J56" s="186"/>
      <c r="K56" s="186"/>
      <c r="L56" s="186"/>
      <c r="M56" s="186"/>
      <c r="N56" s="192"/>
      <c r="O56" s="193"/>
      <c r="P56" s="193"/>
      <c r="Q56" s="193"/>
      <c r="R56" s="193"/>
      <c r="S56" s="193"/>
      <c r="T56" s="193"/>
      <c r="U56" s="388"/>
      <c r="V56" s="195"/>
      <c r="W56" s="186"/>
      <c r="X56" s="192"/>
      <c r="Y56" s="193"/>
      <c r="Z56" s="193"/>
      <c r="AA56" s="193"/>
      <c r="AB56" s="193"/>
      <c r="AC56" s="193"/>
      <c r="AD56" s="193"/>
      <c r="AE56" s="388"/>
      <c r="AF56" s="388"/>
      <c r="AG56" s="186"/>
      <c r="AH56" s="186"/>
      <c r="AI56" s="191"/>
      <c r="AJ56" s="66"/>
      <c r="AK56" s="69"/>
      <c r="AL56" s="65"/>
      <c r="AM56" s="65"/>
      <c r="AN56" s="65"/>
      <c r="AO56" s="65"/>
      <c r="AP56" s="65"/>
      <c r="AQ56" s="65"/>
      <c r="AR56" s="389"/>
      <c r="AS56" s="69"/>
      <c r="AT56" s="69"/>
      <c r="AU56" s="65"/>
      <c r="AV56" s="65"/>
      <c r="AW56" s="65"/>
      <c r="AX56" s="65"/>
      <c r="AY56" s="65"/>
      <c r="AZ56" s="65"/>
      <c r="BA56" s="389"/>
      <c r="BB56" s="69"/>
      <c r="BC56" s="66"/>
      <c r="BD56" s="66"/>
      <c r="BE56" s="194"/>
      <c r="BF56" s="196"/>
      <c r="BG56" s="74"/>
      <c r="BH56" s="61"/>
      <c r="BI56" s="54"/>
      <c r="BJ56" s="54"/>
      <c r="BK56" s="54"/>
      <c r="BL56" s="54"/>
      <c r="BM56" s="54"/>
      <c r="BN56" s="54"/>
      <c r="BO56" s="54"/>
      <c r="BP56" s="54"/>
      <c r="BQ56" s="54"/>
      <c r="BR56" s="54"/>
      <c r="BS56" s="54"/>
      <c r="BT56" s="54"/>
      <c r="BU56" s="54"/>
      <c r="BV56" s="54"/>
      <c r="BW56" s="54"/>
      <c r="BX56" s="54"/>
      <c r="BY56" s="54"/>
      <c r="BZ56" s="54"/>
      <c r="CA56" s="54"/>
      <c r="CB56" s="54"/>
      <c r="CC56" s="54"/>
      <c r="CD56" s="54"/>
      <c r="CE56" s="54"/>
      <c r="CF56" s="54"/>
      <c r="CG56" s="54"/>
      <c r="CH56" s="54"/>
      <c r="CI56" s="54"/>
      <c r="CJ56" s="54"/>
      <c r="CK56" s="54"/>
      <c r="CL56" s="54"/>
      <c r="CM56" s="54"/>
      <c r="CN56" s="54"/>
      <c r="CO56" s="54"/>
      <c r="CP56" s="54"/>
      <c r="CQ56" s="54"/>
      <c r="CR56" s="54"/>
      <c r="CS56" s="54"/>
      <c r="CT56" s="54"/>
      <c r="CU56" s="54"/>
      <c r="CV56" s="54"/>
      <c r="CW56" s="54"/>
      <c r="CX56" s="54"/>
      <c r="CY56" s="54"/>
      <c r="CZ56" s="54"/>
      <c r="DA56" s="54"/>
      <c r="DB56" s="54"/>
      <c r="DC56" s="54"/>
      <c r="DD56" s="54"/>
      <c r="DE56" s="54"/>
      <c r="DF56" s="54"/>
      <c r="DG56" s="54"/>
      <c r="DH56" s="54"/>
      <c r="DI56" s="54"/>
      <c r="DJ56" s="54"/>
      <c r="DK56" s="54"/>
      <c r="DL56" s="54"/>
      <c r="DM56" s="54"/>
      <c r="DN56" s="54"/>
      <c r="DO56" s="150"/>
      <c r="DP56" s="150"/>
      <c r="DQ56" s="150"/>
      <c r="DR56" s="150"/>
      <c r="DS56" s="150"/>
      <c r="DT56" s="150"/>
      <c r="DU56" s="150"/>
      <c r="DV56" s="55"/>
      <c r="DW56" s="150"/>
      <c r="DX56" s="150"/>
      <c r="DY56" s="55"/>
      <c r="DZ56" s="50"/>
      <c r="EA56" s="50"/>
      <c r="EB56" s="50"/>
      <c r="EC56" s="50"/>
      <c r="ED56" s="50"/>
    </row>
    <row r="57" spans="1:134" ht="19.5" customHeight="1" x14ac:dyDescent="0.15">
      <c r="A57" s="152"/>
      <c r="B57" s="198"/>
      <c r="C57" s="198"/>
      <c r="D57" s="198"/>
      <c r="E57" s="199"/>
      <c r="F57" s="199"/>
      <c r="G57" s="200"/>
      <c r="H57" s="201"/>
      <c r="I57" s="152"/>
      <c r="J57" s="152"/>
      <c r="K57" s="152"/>
      <c r="L57" s="152"/>
      <c r="M57" s="152"/>
      <c r="N57" s="154"/>
      <c r="O57" s="202"/>
      <c r="P57" s="202"/>
      <c r="Q57" s="202"/>
      <c r="R57" s="202"/>
      <c r="S57" s="202"/>
      <c r="T57" s="202"/>
      <c r="U57" s="390"/>
      <c r="V57" s="51"/>
      <c r="W57" s="152"/>
      <c r="X57" s="154"/>
      <c r="Y57" s="202"/>
      <c r="Z57" s="202"/>
      <c r="AA57" s="202"/>
      <c r="AB57" s="202"/>
      <c r="AC57" s="202"/>
      <c r="AD57" s="202"/>
      <c r="AE57" s="390"/>
      <c r="AF57" s="390"/>
      <c r="AG57" s="152"/>
      <c r="AH57" s="152"/>
      <c r="AI57" s="201"/>
      <c r="AJ57" s="201"/>
      <c r="AK57" s="154"/>
      <c r="AL57" s="202"/>
      <c r="AM57" s="202"/>
      <c r="AN57" s="202"/>
      <c r="AO57" s="202"/>
      <c r="AP57" s="202"/>
      <c r="AQ57" s="202"/>
      <c r="AR57" s="390"/>
      <c r="AS57" s="154"/>
      <c r="AT57" s="154"/>
      <c r="AU57" s="202"/>
      <c r="AV57" s="202"/>
      <c r="AW57" s="202"/>
      <c r="AX57" s="202"/>
      <c r="AY57" s="202"/>
      <c r="AZ57" s="202"/>
      <c r="BA57" s="390"/>
      <c r="BB57" s="154"/>
      <c r="BC57" s="201"/>
      <c r="BD57" s="201"/>
      <c r="BE57" s="203"/>
      <c r="BF57" s="204"/>
      <c r="BG57" s="205"/>
      <c r="BH57" s="61"/>
      <c r="BI57" s="54"/>
      <c r="BJ57" s="54"/>
      <c r="BK57" s="54"/>
      <c r="BL57" s="54"/>
      <c r="BM57" s="54"/>
      <c r="BN57" s="54"/>
      <c r="BO57" s="54"/>
      <c r="BP57" s="54"/>
      <c r="BQ57" s="54"/>
      <c r="BR57" s="54"/>
      <c r="BS57" s="54"/>
      <c r="BT57" s="54"/>
      <c r="BU57" s="54"/>
      <c r="BV57" s="54"/>
      <c r="BW57" s="54"/>
      <c r="BX57" s="54"/>
      <c r="BY57" s="54"/>
      <c r="BZ57" s="54"/>
      <c r="CA57" s="54"/>
      <c r="CB57" s="54"/>
      <c r="CC57" s="54"/>
      <c r="CD57" s="54"/>
      <c r="CE57" s="54"/>
      <c r="CF57" s="54"/>
      <c r="CG57" s="54"/>
      <c r="CH57" s="54"/>
      <c r="CI57" s="54"/>
      <c r="CJ57" s="54"/>
      <c r="CK57" s="54"/>
      <c r="CL57" s="54"/>
      <c r="CM57" s="54"/>
      <c r="CN57" s="54"/>
      <c r="CO57" s="54"/>
      <c r="CP57" s="54"/>
      <c r="CQ57" s="54"/>
      <c r="CR57" s="54"/>
      <c r="CS57" s="54"/>
      <c r="CT57" s="54"/>
      <c r="CU57" s="54"/>
      <c r="CV57" s="54"/>
      <c r="CW57" s="54"/>
      <c r="CX57" s="54"/>
      <c r="CY57" s="54"/>
      <c r="CZ57" s="54"/>
      <c r="DA57" s="54"/>
      <c r="DB57" s="54"/>
      <c r="DC57" s="54"/>
      <c r="DD57" s="54"/>
      <c r="DE57" s="54"/>
      <c r="DF57" s="54"/>
      <c r="DG57" s="54"/>
      <c r="DH57" s="54"/>
      <c r="DI57" s="54"/>
      <c r="DJ57" s="54"/>
      <c r="DK57" s="54"/>
      <c r="DL57" s="54"/>
      <c r="DM57" s="54"/>
      <c r="DN57" s="54"/>
      <c r="DO57" s="150"/>
      <c r="DP57" s="150"/>
      <c r="DQ57" s="150"/>
      <c r="DR57" s="150"/>
      <c r="DS57" s="150"/>
      <c r="DT57" s="150"/>
      <c r="DU57" s="150"/>
      <c r="DV57" s="55"/>
      <c r="DW57" s="150"/>
      <c r="DX57" s="150"/>
      <c r="DY57" s="55"/>
      <c r="DZ57" s="50"/>
      <c r="EA57" s="50"/>
      <c r="EB57" s="50"/>
      <c r="EC57" s="50"/>
      <c r="ED57" s="50"/>
    </row>
    <row r="58" spans="1:134" ht="19.5" customHeight="1" x14ac:dyDescent="0.15">
      <c r="A58" s="152"/>
      <c r="B58" s="198"/>
      <c r="C58" s="198"/>
      <c r="D58" s="198"/>
      <c r="E58" s="199"/>
      <c r="F58" s="199"/>
      <c r="G58" s="200"/>
      <c r="H58" s="201"/>
      <c r="I58" s="152"/>
      <c r="J58" s="152"/>
      <c r="K58" s="152"/>
      <c r="L58" s="152"/>
      <c r="M58" s="152"/>
      <c r="N58" s="154"/>
      <c r="O58" s="202"/>
      <c r="P58" s="202"/>
      <c r="Q58" s="202"/>
      <c r="R58" s="202"/>
      <c r="S58" s="202"/>
      <c r="T58" s="202"/>
      <c r="U58" s="390"/>
      <c r="V58" s="51"/>
      <c r="W58" s="152"/>
      <c r="X58" s="154"/>
      <c r="Y58" s="202"/>
      <c r="Z58" s="202"/>
      <c r="AA58" s="202"/>
      <c r="AB58" s="202"/>
      <c r="AC58" s="202"/>
      <c r="AD58" s="202"/>
      <c r="AE58" s="390"/>
      <c r="AF58" s="390"/>
      <c r="AG58" s="152"/>
      <c r="AH58" s="152"/>
      <c r="AI58" s="201"/>
      <c r="AJ58" s="201"/>
      <c r="AK58" s="154"/>
      <c r="AL58" s="202"/>
      <c r="AM58" s="202"/>
      <c r="AN58" s="202"/>
      <c r="AO58" s="202"/>
      <c r="AP58" s="202"/>
      <c r="AQ58" s="202"/>
      <c r="AR58" s="390"/>
      <c r="AS58" s="154"/>
      <c r="AT58" s="154"/>
      <c r="AU58" s="202"/>
      <c r="AV58" s="202"/>
      <c r="AW58" s="202"/>
      <c r="AX58" s="202"/>
      <c r="AY58" s="202"/>
      <c r="AZ58" s="202"/>
      <c r="BA58" s="390"/>
      <c r="BB58" s="154"/>
      <c r="BC58" s="201"/>
      <c r="BD58" s="201"/>
      <c r="BE58" s="203"/>
      <c r="BF58" s="204"/>
      <c r="BG58" s="205"/>
      <c r="BH58" s="61"/>
      <c r="BI58" s="54"/>
      <c r="BJ58" s="54"/>
      <c r="BK58" s="54"/>
      <c r="BL58" s="54"/>
      <c r="BM58" s="54"/>
      <c r="BN58" s="54"/>
      <c r="BO58" s="54"/>
      <c r="BP58" s="54"/>
      <c r="BQ58" s="54"/>
      <c r="BR58" s="54"/>
      <c r="BS58" s="54"/>
      <c r="BT58" s="54"/>
      <c r="BU58" s="54"/>
      <c r="BV58" s="54"/>
      <c r="BW58" s="54"/>
      <c r="BX58" s="54"/>
      <c r="BY58" s="54"/>
      <c r="BZ58" s="54"/>
      <c r="CA58" s="54"/>
      <c r="CB58" s="54"/>
      <c r="CC58" s="54"/>
      <c r="CD58" s="54"/>
      <c r="CE58" s="54"/>
      <c r="CF58" s="54"/>
      <c r="CG58" s="54"/>
      <c r="CH58" s="54"/>
      <c r="CI58" s="54"/>
      <c r="CJ58" s="54"/>
      <c r="CK58" s="54"/>
      <c r="CL58" s="54"/>
      <c r="CM58" s="54"/>
      <c r="CN58" s="54"/>
      <c r="CO58" s="54"/>
      <c r="CP58" s="54"/>
      <c r="CQ58" s="54"/>
      <c r="CR58" s="54"/>
      <c r="CS58" s="54"/>
      <c r="CT58" s="54"/>
      <c r="CU58" s="54"/>
      <c r="CV58" s="54"/>
      <c r="CW58" s="54"/>
      <c r="CX58" s="54"/>
      <c r="CY58" s="54"/>
      <c r="CZ58" s="54"/>
      <c r="DA58" s="54"/>
      <c r="DB58" s="54"/>
      <c r="DC58" s="54"/>
      <c r="DD58" s="54"/>
      <c r="DE58" s="54"/>
      <c r="DF58" s="54"/>
      <c r="DG58" s="54"/>
      <c r="DH58" s="54"/>
      <c r="DI58" s="54"/>
      <c r="DJ58" s="54"/>
      <c r="DK58" s="54"/>
      <c r="DL58" s="54"/>
      <c r="DM58" s="54"/>
      <c r="DN58" s="54"/>
      <c r="DO58" s="150"/>
      <c r="DP58" s="150"/>
      <c r="DQ58" s="150"/>
      <c r="DR58" s="150"/>
      <c r="DS58" s="150"/>
      <c r="DT58" s="150"/>
      <c r="DU58" s="150"/>
      <c r="DV58" s="55"/>
      <c r="DW58" s="150"/>
      <c r="DX58" s="150"/>
      <c r="DY58" s="55"/>
      <c r="DZ58" s="50"/>
      <c r="EA58" s="50"/>
      <c r="EB58" s="50"/>
      <c r="EC58" s="50"/>
      <c r="ED58" s="50"/>
    </row>
    <row r="59" spans="1:134" ht="19.2" customHeight="1" x14ac:dyDescent="0.15">
      <c r="A59" s="152"/>
      <c r="B59" s="198"/>
      <c r="C59" s="198"/>
      <c r="D59" s="198"/>
      <c r="E59" s="199"/>
      <c r="F59" s="199"/>
      <c r="G59" s="200"/>
      <c r="H59" s="201"/>
      <c r="I59" s="152"/>
      <c r="J59" s="152"/>
      <c r="K59" s="152"/>
      <c r="L59" s="152"/>
      <c r="M59" s="152"/>
      <c r="N59" s="154"/>
      <c r="O59" s="202"/>
      <c r="P59" s="202"/>
      <c r="Q59" s="202"/>
      <c r="R59" s="202"/>
      <c r="S59" s="202"/>
      <c r="T59" s="202"/>
      <c r="U59" s="390"/>
      <c r="V59" s="51"/>
      <c r="W59" s="152"/>
      <c r="X59" s="154"/>
      <c r="Y59" s="202"/>
      <c r="Z59" s="202"/>
      <c r="AA59" s="202"/>
      <c r="AB59" s="202"/>
      <c r="AC59" s="202"/>
      <c r="AD59" s="202"/>
      <c r="AE59" s="390"/>
      <c r="AF59" s="390"/>
      <c r="AG59" s="152"/>
      <c r="AH59" s="152"/>
      <c r="AI59" s="201"/>
      <c r="AJ59" s="201"/>
      <c r="AK59" s="154"/>
      <c r="AL59" s="202"/>
      <c r="AM59" s="202"/>
      <c r="AN59" s="202"/>
      <c r="AO59" s="202"/>
      <c r="AP59" s="202"/>
      <c r="AQ59" s="202"/>
      <c r="AR59" s="390"/>
      <c r="AS59" s="154"/>
      <c r="AT59" s="154"/>
      <c r="AU59" s="202"/>
      <c r="AV59" s="202"/>
      <c r="AW59" s="202"/>
      <c r="AX59" s="202"/>
      <c r="AY59" s="202"/>
      <c r="AZ59" s="202"/>
      <c r="BA59" s="390"/>
      <c r="BB59" s="154"/>
      <c r="BC59" s="201"/>
      <c r="BD59" s="201"/>
      <c r="BE59" s="203"/>
      <c r="BF59" s="204"/>
      <c r="BG59" s="50"/>
      <c r="BH59" s="61"/>
      <c r="BI59" s="54"/>
      <c r="BJ59" s="54"/>
      <c r="BK59" s="54"/>
      <c r="BL59" s="54"/>
      <c r="BM59" s="54"/>
      <c r="BN59" s="54"/>
      <c r="BO59" s="54"/>
      <c r="BP59" s="54"/>
      <c r="BQ59" s="54"/>
      <c r="BR59" s="54"/>
      <c r="BS59" s="54"/>
      <c r="BT59" s="54"/>
      <c r="BU59" s="54"/>
      <c r="BV59" s="54"/>
      <c r="BW59" s="54"/>
      <c r="BX59" s="54"/>
      <c r="BY59" s="54"/>
      <c r="BZ59" s="54"/>
      <c r="CA59" s="54"/>
      <c r="CB59" s="54"/>
      <c r="CC59" s="54"/>
      <c r="CD59" s="54"/>
      <c r="CE59" s="54"/>
      <c r="CF59" s="54"/>
      <c r="CG59" s="54"/>
      <c r="CH59" s="54"/>
      <c r="CI59" s="54"/>
      <c r="CJ59" s="54"/>
      <c r="CK59" s="54"/>
      <c r="CL59" s="54"/>
      <c r="CM59" s="54"/>
      <c r="CN59" s="54"/>
      <c r="CO59" s="54"/>
      <c r="CP59" s="54"/>
      <c r="CQ59" s="54"/>
      <c r="CR59" s="54"/>
      <c r="CS59" s="54"/>
      <c r="CT59" s="54"/>
      <c r="CU59" s="54"/>
      <c r="CV59" s="54"/>
      <c r="CW59" s="54"/>
      <c r="CX59" s="54"/>
      <c r="CY59" s="54"/>
      <c r="CZ59" s="54"/>
      <c r="DA59" s="54"/>
      <c r="DB59" s="54"/>
      <c r="DC59" s="54"/>
      <c r="DD59" s="54"/>
      <c r="DE59" s="54"/>
      <c r="DF59" s="54"/>
      <c r="DG59" s="54"/>
      <c r="DH59" s="54"/>
      <c r="DI59" s="54"/>
      <c r="DJ59" s="54"/>
      <c r="DK59" s="54"/>
      <c r="DL59" s="54"/>
      <c r="DM59" s="54"/>
      <c r="DN59" s="54"/>
      <c r="DO59" s="150"/>
      <c r="DP59" s="150"/>
      <c r="DQ59" s="150"/>
      <c r="DR59" s="150"/>
      <c r="DS59" s="150"/>
      <c r="DT59" s="150"/>
      <c r="DU59" s="150"/>
      <c r="DV59" s="55"/>
      <c r="DW59" s="150"/>
      <c r="DX59" s="150"/>
      <c r="DY59" s="55"/>
      <c r="DZ59" s="50"/>
      <c r="EA59" s="50"/>
      <c r="EB59" s="50"/>
      <c r="EC59" s="50"/>
      <c r="ED59" s="50"/>
    </row>
    <row r="60" spans="1:134" ht="19.2" customHeight="1" x14ac:dyDescent="0.15">
      <c r="A60" s="152"/>
      <c r="B60" s="198"/>
      <c r="C60" s="198"/>
      <c r="D60" s="198"/>
      <c r="E60" s="199"/>
      <c r="F60" s="199"/>
      <c r="G60" s="200"/>
      <c r="H60" s="201"/>
      <c r="I60" s="152"/>
      <c r="J60" s="152"/>
      <c r="K60" s="152"/>
      <c r="L60" s="152"/>
      <c r="M60" s="152"/>
      <c r="N60" s="154"/>
      <c r="O60" s="202"/>
      <c r="P60" s="202"/>
      <c r="Q60" s="202"/>
      <c r="R60" s="202"/>
      <c r="S60" s="202"/>
      <c r="T60" s="202"/>
      <c r="U60" s="390"/>
      <c r="V60" s="51"/>
      <c r="W60" s="152"/>
      <c r="X60" s="154"/>
      <c r="Y60" s="202"/>
      <c r="Z60" s="202"/>
      <c r="AA60" s="202"/>
      <c r="AB60" s="202"/>
      <c r="AC60" s="202"/>
      <c r="AD60" s="202"/>
      <c r="AE60" s="390"/>
      <c r="AF60" s="390"/>
      <c r="AG60" s="152"/>
      <c r="AH60" s="152"/>
      <c r="AI60" s="201"/>
      <c r="AJ60" s="201"/>
      <c r="AK60" s="154"/>
      <c r="AL60" s="202"/>
      <c r="AM60" s="202"/>
      <c r="AN60" s="202"/>
      <c r="AO60" s="202"/>
      <c r="AP60" s="202"/>
      <c r="AQ60" s="202"/>
      <c r="AR60" s="390"/>
      <c r="AS60" s="154"/>
      <c r="AT60" s="154"/>
      <c r="AU60" s="202"/>
      <c r="AV60" s="202"/>
      <c r="AW60" s="202"/>
      <c r="AX60" s="202"/>
      <c r="AY60" s="202"/>
      <c r="AZ60" s="202"/>
      <c r="BA60" s="390"/>
      <c r="BB60" s="154"/>
      <c r="BC60" s="201"/>
      <c r="BD60" s="201"/>
      <c r="BE60" s="203"/>
      <c r="BF60" s="204"/>
      <c r="BG60" s="206"/>
      <c r="BH60" s="61"/>
      <c r="BI60" s="54"/>
      <c r="BJ60" s="54"/>
      <c r="BK60" s="54"/>
      <c r="BL60" s="54"/>
      <c r="BM60" s="54"/>
      <c r="BN60" s="54"/>
      <c r="BO60" s="54"/>
      <c r="BP60" s="54"/>
      <c r="BQ60" s="54"/>
      <c r="BR60" s="54"/>
      <c r="BS60" s="54"/>
      <c r="BT60" s="54"/>
      <c r="BU60" s="54"/>
      <c r="BV60" s="54"/>
      <c r="BW60" s="54"/>
      <c r="BX60" s="54"/>
      <c r="BY60" s="54"/>
      <c r="BZ60" s="54"/>
      <c r="CA60" s="54"/>
      <c r="CB60" s="54"/>
      <c r="CC60" s="54"/>
      <c r="CD60" s="54"/>
      <c r="CE60" s="54"/>
      <c r="CF60" s="54"/>
      <c r="CG60" s="54"/>
      <c r="CH60" s="54"/>
      <c r="CI60" s="54"/>
      <c r="CJ60" s="54"/>
      <c r="CK60" s="54"/>
      <c r="CL60" s="54"/>
      <c r="CM60" s="54"/>
      <c r="CN60" s="54"/>
      <c r="CO60" s="54"/>
      <c r="CP60" s="54"/>
      <c r="CQ60" s="54"/>
      <c r="CR60" s="54"/>
      <c r="CS60" s="54"/>
      <c r="CT60" s="54"/>
      <c r="CU60" s="54"/>
      <c r="CV60" s="54"/>
      <c r="CW60" s="54"/>
      <c r="CX60" s="54"/>
      <c r="CY60" s="54"/>
      <c r="CZ60" s="54"/>
      <c r="DA60" s="54"/>
      <c r="DB60" s="54"/>
      <c r="DC60" s="54"/>
      <c r="DD60" s="54"/>
      <c r="DE60" s="54"/>
      <c r="DF60" s="54"/>
      <c r="DG60" s="54"/>
      <c r="DH60" s="54"/>
      <c r="DI60" s="54"/>
      <c r="DJ60" s="54"/>
      <c r="DK60" s="54"/>
      <c r="DL60" s="54"/>
      <c r="DM60" s="54"/>
      <c r="DN60" s="54"/>
      <c r="DO60" s="150"/>
      <c r="DP60" s="150"/>
      <c r="DQ60" s="150"/>
      <c r="DR60" s="150"/>
      <c r="DS60" s="150"/>
      <c r="DT60" s="150"/>
      <c r="DU60" s="150"/>
      <c r="DV60" s="55"/>
      <c r="DW60" s="150"/>
      <c r="DX60" s="150"/>
      <c r="DY60" s="55"/>
      <c r="DZ60" s="50"/>
      <c r="EA60" s="50"/>
      <c r="EB60" s="50"/>
      <c r="EC60" s="50"/>
      <c r="ED60" s="50"/>
    </row>
    <row r="61" spans="1:134" ht="19.2" customHeight="1" x14ac:dyDescent="0.15">
      <c r="A61" s="152"/>
      <c r="B61" s="198"/>
      <c r="C61" s="198"/>
      <c r="D61" s="198"/>
      <c r="E61" s="199"/>
      <c r="F61" s="199"/>
      <c r="G61" s="200"/>
      <c r="H61" s="201"/>
      <c r="I61" s="152"/>
      <c r="J61" s="152"/>
      <c r="K61" s="152"/>
      <c r="L61" s="152"/>
      <c r="M61" s="152"/>
      <c r="N61" s="154"/>
      <c r="O61" s="202"/>
      <c r="P61" s="202"/>
      <c r="Q61" s="202"/>
      <c r="R61" s="202"/>
      <c r="S61" s="202"/>
      <c r="T61" s="202"/>
      <c r="U61" s="390"/>
      <c r="V61" s="51"/>
      <c r="W61" s="152"/>
      <c r="X61" s="154"/>
      <c r="Y61" s="202"/>
      <c r="Z61" s="202"/>
      <c r="AA61" s="202"/>
      <c r="AB61" s="202"/>
      <c r="AC61" s="202"/>
      <c r="AD61" s="202"/>
      <c r="AE61" s="390"/>
      <c r="AF61" s="390"/>
      <c r="AG61" s="152"/>
      <c r="AH61" s="152"/>
      <c r="AI61" s="201"/>
      <c r="AJ61" s="201"/>
      <c r="AK61" s="154"/>
      <c r="AL61" s="202"/>
      <c r="AM61" s="202"/>
      <c r="AN61" s="202"/>
      <c r="AO61" s="202"/>
      <c r="AP61" s="202"/>
      <c r="AQ61" s="202"/>
      <c r="AR61" s="390"/>
      <c r="AS61" s="154"/>
      <c r="AT61" s="154"/>
      <c r="AU61" s="202"/>
      <c r="AV61" s="202"/>
      <c r="AW61" s="202"/>
      <c r="AX61" s="202"/>
      <c r="AY61" s="202"/>
      <c r="AZ61" s="202"/>
      <c r="BA61" s="390"/>
      <c r="BB61" s="154"/>
      <c r="BC61" s="201"/>
      <c r="BD61" s="201"/>
      <c r="BE61" s="203"/>
      <c r="BF61" s="204"/>
      <c r="BG61" s="207"/>
      <c r="BH61" s="61"/>
      <c r="BI61" s="54"/>
      <c r="BJ61" s="54"/>
      <c r="BK61" s="54"/>
      <c r="BL61" s="54"/>
      <c r="BM61" s="54"/>
      <c r="BN61" s="54"/>
      <c r="BO61" s="54"/>
      <c r="BP61" s="54"/>
      <c r="BQ61" s="54"/>
      <c r="BR61" s="54"/>
      <c r="BS61" s="54"/>
      <c r="BT61" s="54"/>
      <c r="BU61" s="54"/>
      <c r="BV61" s="54"/>
      <c r="BW61" s="54"/>
      <c r="BX61" s="54"/>
      <c r="BY61" s="54"/>
      <c r="BZ61" s="54"/>
      <c r="CA61" s="54"/>
      <c r="CB61" s="54"/>
      <c r="CC61" s="54"/>
      <c r="CD61" s="54"/>
      <c r="CE61" s="54"/>
      <c r="CF61" s="54"/>
      <c r="CG61" s="54"/>
      <c r="CH61" s="54"/>
      <c r="CI61" s="54"/>
      <c r="CJ61" s="54"/>
      <c r="CK61" s="54"/>
      <c r="CL61" s="54"/>
      <c r="CM61" s="54"/>
      <c r="CN61" s="54"/>
      <c r="CO61" s="54"/>
      <c r="CP61" s="54"/>
      <c r="CQ61" s="54"/>
      <c r="CR61" s="54"/>
      <c r="CS61" s="54"/>
      <c r="CT61" s="54"/>
      <c r="CU61" s="54"/>
      <c r="CV61" s="54"/>
      <c r="CW61" s="54"/>
      <c r="CX61" s="54"/>
      <c r="CY61" s="54"/>
      <c r="CZ61" s="54"/>
      <c r="DA61" s="54"/>
      <c r="DB61" s="54"/>
      <c r="DC61" s="54"/>
      <c r="DD61" s="54"/>
      <c r="DE61" s="54"/>
      <c r="DF61" s="54"/>
      <c r="DG61" s="54"/>
      <c r="DH61" s="54"/>
      <c r="DI61" s="54"/>
      <c r="DJ61" s="54"/>
      <c r="DK61" s="54"/>
      <c r="DL61" s="54"/>
      <c r="DM61" s="54"/>
      <c r="DN61" s="54"/>
      <c r="DO61" s="150"/>
      <c r="DP61" s="150"/>
      <c r="DQ61" s="150"/>
      <c r="DR61" s="150"/>
      <c r="DS61" s="150"/>
      <c r="DT61" s="150"/>
      <c r="DU61" s="150"/>
      <c r="DV61" s="55"/>
      <c r="DW61" s="150"/>
      <c r="DX61" s="150"/>
      <c r="DY61" s="55"/>
      <c r="DZ61" s="50"/>
      <c r="EA61" s="50"/>
      <c r="EB61" s="50"/>
      <c r="EC61" s="50"/>
      <c r="ED61" s="50"/>
    </row>
    <row r="62" spans="1:134" ht="19.2" customHeight="1" x14ac:dyDescent="0.15">
      <c r="A62" s="152"/>
      <c r="B62" s="198"/>
      <c r="C62" s="198"/>
      <c r="D62" s="198"/>
      <c r="E62" s="199"/>
      <c r="F62" s="199"/>
      <c r="G62" s="200"/>
      <c r="H62" s="201"/>
      <c r="I62" s="152"/>
      <c r="J62" s="152"/>
      <c r="K62" s="152"/>
      <c r="L62" s="152"/>
      <c r="M62" s="152"/>
      <c r="N62" s="154"/>
      <c r="O62" s="202"/>
      <c r="P62" s="202"/>
      <c r="Q62" s="202"/>
      <c r="R62" s="202"/>
      <c r="S62" s="202"/>
      <c r="T62" s="202"/>
      <c r="U62" s="390"/>
      <c r="V62" s="51"/>
      <c r="W62" s="152"/>
      <c r="X62" s="154"/>
      <c r="Y62" s="202"/>
      <c r="Z62" s="202"/>
      <c r="AA62" s="202"/>
      <c r="AB62" s="202"/>
      <c r="AC62" s="202"/>
      <c r="AD62" s="202"/>
      <c r="AE62" s="390"/>
      <c r="AF62" s="390"/>
      <c r="AG62" s="152"/>
      <c r="AH62" s="152"/>
      <c r="AI62" s="201"/>
      <c r="AJ62" s="201"/>
      <c r="AK62" s="154"/>
      <c r="AL62" s="202"/>
      <c r="AM62" s="202"/>
      <c r="AN62" s="202"/>
      <c r="AO62" s="202"/>
      <c r="AP62" s="202"/>
      <c r="AQ62" s="202"/>
      <c r="AR62" s="390"/>
      <c r="AS62" s="154"/>
      <c r="AT62" s="154"/>
      <c r="AU62" s="202"/>
      <c r="AV62" s="202"/>
      <c r="AW62" s="202"/>
      <c r="AX62" s="202"/>
      <c r="AY62" s="202"/>
      <c r="AZ62" s="202"/>
      <c r="BA62" s="390"/>
      <c r="BB62" s="154"/>
      <c r="BC62" s="201"/>
      <c r="BD62" s="201"/>
      <c r="BE62" s="203"/>
      <c r="BF62" s="204"/>
      <c r="BG62" s="207"/>
      <c r="BH62" s="61"/>
      <c r="BI62" s="54"/>
      <c r="BJ62" s="54"/>
      <c r="BK62" s="54"/>
      <c r="BL62" s="54"/>
      <c r="BM62" s="54"/>
      <c r="BN62" s="54"/>
      <c r="BO62" s="54"/>
      <c r="BP62" s="54"/>
      <c r="BQ62" s="54"/>
      <c r="BR62" s="54"/>
      <c r="BS62" s="54"/>
      <c r="BT62" s="54"/>
      <c r="BU62" s="54"/>
      <c r="BV62" s="54"/>
      <c r="BW62" s="54"/>
      <c r="BX62" s="54"/>
      <c r="BY62" s="54"/>
      <c r="BZ62" s="54"/>
      <c r="CA62" s="54"/>
      <c r="CB62" s="54"/>
      <c r="CC62" s="54"/>
      <c r="CD62" s="54"/>
      <c r="CE62" s="54"/>
      <c r="CF62" s="54"/>
      <c r="CG62" s="54"/>
      <c r="CH62" s="54"/>
      <c r="CI62" s="54"/>
      <c r="CJ62" s="54"/>
      <c r="CK62" s="54"/>
      <c r="CL62" s="54"/>
      <c r="CM62" s="54"/>
      <c r="CN62" s="54"/>
      <c r="CO62" s="54"/>
      <c r="CP62" s="54"/>
      <c r="CQ62" s="54"/>
      <c r="CR62" s="54"/>
      <c r="CS62" s="54"/>
      <c r="CT62" s="54"/>
      <c r="CU62" s="54"/>
      <c r="CV62" s="54"/>
      <c r="CW62" s="54"/>
      <c r="CX62" s="54"/>
      <c r="CY62" s="54"/>
      <c r="CZ62" s="54"/>
      <c r="DA62" s="54"/>
      <c r="DB62" s="54"/>
      <c r="DC62" s="54"/>
      <c r="DD62" s="54"/>
      <c r="DE62" s="54"/>
      <c r="DF62" s="54"/>
      <c r="DG62" s="54"/>
      <c r="DH62" s="54"/>
      <c r="DI62" s="54"/>
      <c r="DJ62" s="54"/>
      <c r="DK62" s="54"/>
      <c r="DL62" s="54"/>
      <c r="DM62" s="54"/>
      <c r="DN62" s="54"/>
      <c r="DO62" s="150"/>
      <c r="DP62" s="150"/>
      <c r="DQ62" s="150"/>
      <c r="DR62" s="150"/>
      <c r="DS62" s="150"/>
      <c r="DT62" s="150"/>
      <c r="DU62" s="150"/>
      <c r="DV62" s="55"/>
      <c r="DW62" s="150"/>
      <c r="DX62" s="150"/>
      <c r="DY62" s="55"/>
      <c r="DZ62" s="50"/>
      <c r="EA62" s="50"/>
      <c r="EB62" s="50"/>
      <c r="EC62" s="50"/>
      <c r="ED62" s="50"/>
    </row>
    <row r="63" spans="1:134" ht="19.2" customHeight="1" x14ac:dyDescent="0.15">
      <c r="A63" s="9"/>
      <c r="B63" s="5"/>
      <c r="C63" s="47"/>
      <c r="D63" s="47"/>
      <c r="E63" s="197"/>
      <c r="F63" s="197"/>
      <c r="G63" s="47"/>
      <c r="H63" s="5"/>
      <c r="I63" s="47"/>
      <c r="J63" s="47"/>
      <c r="K63" s="47"/>
      <c r="L63" s="47"/>
      <c r="M63" s="47"/>
      <c r="N63" s="10"/>
      <c r="O63" s="10"/>
      <c r="P63" s="10"/>
      <c r="Q63" s="10"/>
      <c r="R63" s="10"/>
      <c r="S63" s="10"/>
      <c r="T63" s="10"/>
      <c r="U63" s="10"/>
      <c r="V63" s="5"/>
      <c r="W63" s="10"/>
      <c r="X63" s="10"/>
      <c r="Y63" s="10"/>
      <c r="Z63" s="10"/>
      <c r="AA63" s="10"/>
      <c r="AB63" s="10"/>
      <c r="AC63" s="10"/>
      <c r="AD63" s="10"/>
      <c r="AE63" s="10"/>
      <c r="AF63" s="10"/>
      <c r="AG63" s="10"/>
      <c r="AH63" s="10"/>
      <c r="AI63" s="5"/>
      <c r="AJ63" s="5"/>
      <c r="AK63" s="10"/>
      <c r="AL63" s="10"/>
      <c r="AM63" s="10"/>
      <c r="AN63" s="10"/>
      <c r="AO63" s="10"/>
      <c r="AP63" s="10"/>
      <c r="AQ63" s="10"/>
      <c r="AR63" s="10"/>
      <c r="AS63" s="10"/>
      <c r="AT63" s="10"/>
      <c r="AU63" s="10"/>
      <c r="AV63" s="10"/>
      <c r="AW63" s="10"/>
      <c r="AX63" s="10"/>
      <c r="AY63" s="10"/>
      <c r="AZ63" s="10"/>
      <c r="BA63" s="10"/>
      <c r="BB63" s="10"/>
      <c r="BC63" s="5"/>
      <c r="BD63" s="5"/>
      <c r="BE63" s="5"/>
      <c r="BF63" s="5"/>
      <c r="BG63" s="5"/>
      <c r="BH63" s="131"/>
      <c r="BI63" s="123"/>
      <c r="BJ63" s="123"/>
      <c r="BK63" s="123"/>
      <c r="BL63" s="123"/>
      <c r="BM63" s="123"/>
      <c r="BN63" s="123"/>
      <c r="BO63" s="123"/>
      <c r="BP63" s="123"/>
      <c r="BQ63" s="123"/>
      <c r="BR63" s="123"/>
      <c r="BS63" s="123"/>
      <c r="BT63" s="123"/>
      <c r="BU63" s="123"/>
      <c r="BV63" s="123"/>
      <c r="BW63" s="123"/>
      <c r="BX63" s="123"/>
      <c r="BY63" s="123"/>
      <c r="BZ63" s="123"/>
      <c r="CA63" s="123"/>
      <c r="CB63" s="123"/>
      <c r="CC63" s="123"/>
      <c r="CD63" s="123"/>
      <c r="CE63" s="123"/>
      <c r="CF63" s="123"/>
      <c r="CG63" s="123"/>
      <c r="CH63" s="123"/>
      <c r="CI63" s="123"/>
      <c r="CJ63" s="123"/>
      <c r="CK63" s="123"/>
      <c r="CL63" s="123"/>
      <c r="CM63" s="123"/>
      <c r="CN63" s="123"/>
      <c r="CO63" s="123"/>
      <c r="CP63" s="123"/>
      <c r="CQ63" s="123"/>
      <c r="CR63" s="123"/>
      <c r="CS63" s="123"/>
      <c r="CT63" s="123"/>
      <c r="CU63" s="123"/>
      <c r="CV63" s="123"/>
      <c r="CW63" s="123"/>
      <c r="CX63" s="123"/>
      <c r="CY63" s="123"/>
      <c r="CZ63" s="123"/>
      <c r="DA63" s="123"/>
      <c r="DB63" s="123"/>
      <c r="DC63" s="123"/>
      <c r="DD63" s="123"/>
      <c r="DE63" s="123"/>
      <c r="DF63" s="123"/>
      <c r="DG63" s="123"/>
      <c r="DH63" s="123"/>
      <c r="DI63" s="123"/>
      <c r="DJ63" s="123"/>
      <c r="DK63" s="123"/>
      <c r="DL63" s="123"/>
      <c r="DM63" s="123"/>
      <c r="DN63" s="123"/>
      <c r="DO63" s="123"/>
      <c r="DP63" s="123"/>
      <c r="DQ63" s="123"/>
      <c r="DR63" s="123"/>
      <c r="DS63" s="123"/>
      <c r="DT63" s="123"/>
      <c r="DU63" s="123"/>
      <c r="DV63" s="123"/>
    </row>
  </sheetData>
  <dataConsolidate/>
  <mergeCells count="4">
    <mergeCell ref="C4:D4"/>
    <mergeCell ref="E4:F4"/>
    <mergeCell ref="O4:T4"/>
    <mergeCell ref="Y4:AD4"/>
  </mergeCells>
  <phoneticPr fontId="3"/>
  <conditionalFormatting sqref="A6:M55">
    <cfRule type="expression" dxfId="15" priority="45">
      <formula>OR(AND($CH6=0,COUNTA($N6)&gt;0),AND($CI6=0,COUNTA($X6)&gt;0),AND($DL6=0,COUNTA($AK6)&gt;0),AND($DM6=0,COUNTA($AT6)&gt;0))</formula>
    </cfRule>
  </conditionalFormatting>
  <conditionalFormatting sqref="N6:N55">
    <cfRule type="expression" dxfId="11" priority="2">
      <formula>$EA6=1</formula>
    </cfRule>
  </conditionalFormatting>
  <conditionalFormatting sqref="N6:N62">
    <cfRule type="expression" dxfId="10" priority="46">
      <formula>AND($CH6=0,COUNTA($N6)&gt;0)</formula>
    </cfRule>
  </conditionalFormatting>
  <conditionalFormatting sqref="X6:X55">
    <cfRule type="expression" dxfId="9" priority="3">
      <formula>$EB6=1</formula>
    </cfRule>
  </conditionalFormatting>
  <conditionalFormatting sqref="X6:X62">
    <cfRule type="expression" dxfId="8" priority="47">
      <formula>AND($CI6=0,COUNTA($X6)&gt;0)</formula>
    </cfRule>
  </conditionalFormatting>
  <conditionalFormatting sqref="AK6:AK55">
    <cfRule type="expression" dxfId="7" priority="5">
      <formula>$EC6=1</formula>
    </cfRule>
  </conditionalFormatting>
  <conditionalFormatting sqref="AK6:AK62">
    <cfRule type="expression" dxfId="6" priority="48">
      <formula>AND($DL6=0,COUNTA($AK6)&gt;0)</formula>
    </cfRule>
  </conditionalFormatting>
  <conditionalFormatting sqref="AT6:AT55">
    <cfRule type="expression" dxfId="5" priority="4">
      <formula>$ED6=1</formula>
    </cfRule>
  </conditionalFormatting>
  <conditionalFormatting sqref="AT6:AT62">
    <cfRule type="expression" dxfId="4" priority="49">
      <formula>AND($DM6=0,COUNTA($AT6)&gt;0)</formula>
    </cfRule>
  </conditionalFormatting>
  <dataValidations count="17">
    <dataValidation errorStyle="information" allowBlank="1" showInputMessage="1" showErrorMessage="1" errorTitle="リレー複数登録の場合" error="リストからA,B,C・・・を選択して下さい" sqref="AJ6:AJ55 BG6:BG55" xr:uid="{F1D79159-F3BB-4284-AAE3-CEB6398DF456}"/>
    <dataValidation allowBlank="1" showInputMessage="1" sqref="A6:B55 V6:V55 BF6:BF55" xr:uid="{641B14E7-A5DC-4997-B6D4-3D88D2FA5D4E}"/>
    <dataValidation operator="equal" allowBlank="1" showInputMessage="1" sqref="L6:L55 G6:G55" xr:uid="{29AAD962-04A5-46F5-B1B4-258C5296BB07}"/>
    <dataValidation type="whole" allowBlank="1" showInputMessage="1" showErrorMessage="1" sqref="O5:T55 W5:W55" xr:uid="{E28C1B44-BECD-4528-86F4-D69BD4329965}">
      <formula1>0</formula1>
      <formula2>9</formula2>
    </dataValidation>
    <dataValidation type="whole" allowBlank="1" showInputMessage="1" showErrorMessage="1" errorTitle="お願い" error="数字は１マスに１つずつ入れてください。" sqref="Y5:AD55" xr:uid="{E6001AE2-1757-4F88-82B1-10A3EA134D02}">
      <formula1>0</formula1>
      <formula2>9</formula2>
    </dataValidation>
    <dataValidation errorStyle="information" imeMode="halfAlpha" allowBlank="1" showInputMessage="1" showErrorMessage="1" errorTitle="リレー複数登録の場合" error="リストからA,B,C・・・を選択して下さい" sqref="AI6:AI55 BD6:BD55" xr:uid="{F444C5B3-E95A-422E-931C-B5456BDA2A0C}"/>
    <dataValidation imeMode="halfAlpha" operator="equal" allowBlank="1" showInputMessage="1" sqref="M5" xr:uid="{A6635F2F-CF47-42FD-8B43-63F141495D7C}"/>
    <dataValidation type="list" allowBlank="1" showInputMessage="1" showErrorMessage="1" sqref="W6:W55" xr:uid="{301B1D9F-44DF-4090-985D-3A539CD09650}">
      <formula1>$BP$7:$BQ$7</formula1>
    </dataValidation>
    <dataValidation imeMode="halfKatakana" allowBlank="1" showInputMessage="1" showErrorMessage="1" sqref="E6:G55" xr:uid="{E41EE826-EDBD-4B81-82DA-164FCF63B989}"/>
    <dataValidation type="list" operator="equal" allowBlank="1" showInputMessage="1" sqref="AG6:AG55" xr:uid="{39092084-1CB4-4E1B-8A6D-BA2C7EA370BB}">
      <formula1>$BR$1</formula1>
    </dataValidation>
    <dataValidation type="list" allowBlank="1" showInputMessage="1" sqref="AH6:AH55" xr:uid="{39D75BBE-E1D2-4BAD-BF64-1F129921D4FB}">
      <formula1>$BR$1</formula1>
    </dataValidation>
    <dataValidation type="list" allowBlank="1" showInputMessage="1" sqref="J5" xr:uid="{B49C8DCA-0755-4579-81BD-3F009746D3E7}">
      <formula1>$CN$1:$CQ$1</formula1>
    </dataValidation>
    <dataValidation type="list" allowBlank="1" showInputMessage="1" showErrorMessage="1" sqref="H5:H55" xr:uid="{E7CCEEDD-E63F-417E-B3C5-09F6A938E2A2}">
      <formula1>$BT$1:$BU$1</formula1>
    </dataValidation>
    <dataValidation type="list" allowBlank="1" showInputMessage="1" showErrorMessage="1" sqref="J6:J55" xr:uid="{F6D7AD0F-89E7-46CF-972F-4704EF0928AC}">
      <formula1>$CN$1:$CQ$1</formula1>
    </dataValidation>
    <dataValidation type="list" allowBlank="1" showInputMessage="1" showErrorMessage="1" sqref="N6:N55 X6:X55" xr:uid="{92FA353B-C8F5-4F33-841C-F5C89F45D140}">
      <formula1>$BI6:$CG6</formula1>
    </dataValidation>
    <dataValidation type="list" imeMode="halfAlpha" operator="equal" allowBlank="1" showInputMessage="1" sqref="M6:M55" xr:uid="{34655F34-6C9F-48FB-AD63-D4C183EAF094}">
      <formula1>$BR$1</formula1>
    </dataValidation>
    <dataValidation type="list" allowBlank="1" showInputMessage="1" sqref="BC6:BC55" xr:uid="{D07AF12C-6B56-47B5-A402-6481C7FAF849}">
      <formula1>$BQ$1</formula1>
    </dataValidation>
  </dataValidations>
  <pageMargins left="0.39370078740157483" right="0.39370078740157483" top="0.39370078740157483" bottom="0.39370078740157483" header="0.51181102362204722" footer="0.51181102362204722"/>
  <pageSetup paperSize="9" scale="51" orientation="landscape" verticalDpi="4294967293" r:id="rId1"/>
  <headerFooter alignWithMargins="0"/>
  <colBreaks count="2" manualBreakCount="2">
    <brk id="21" max="54" man="1"/>
    <brk id="58" max="1048575" man="1"/>
  </colBreaks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8" id="{2F7EDA0F-1D8B-4689-895E-D2003921AE38}">
            <xm:f>$J6=申込書!$B$6</xm:f>
            <x14:dxf>
              <fill>
                <patternFill patternType="none">
                  <bgColor auto="1"/>
                </patternFill>
              </fill>
            </x14:dxf>
          </x14:cfRule>
          <xm:sqref>J6:J55</xm:sqref>
        </x14:conditionalFormatting>
        <x14:conditionalFormatting xmlns:xm="http://schemas.microsoft.com/office/excel/2006/main">
          <x14:cfRule type="expression" priority="7" id="{68EF7441-968E-4B8B-A278-84FF68CFDFC9}">
            <xm:f>$K6=SUBSTITUTE(SUBSTITUTE(申込書!$B$4,"学",""),"校","")</xm:f>
            <x14:dxf>
              <fill>
                <patternFill patternType="none">
                  <bgColor auto="1"/>
                </patternFill>
              </fill>
            </x14:dxf>
          </x14:cfRule>
          <xm:sqref>K6:K55</xm:sqref>
        </x14:conditionalFormatting>
        <x14:conditionalFormatting xmlns:xm="http://schemas.microsoft.com/office/excel/2006/main">
          <x14:cfRule type="expression" priority="6" id="{2FE6EB5D-B1E5-4AA9-8E76-5830AC90A742}">
            <xm:f>$L6=ASC(申込書!$E$4)</xm:f>
            <x14:dxf>
              <fill>
                <patternFill patternType="none">
                  <bgColor auto="1"/>
                </patternFill>
              </fill>
            </x14:dxf>
          </x14:cfRule>
          <xm:sqref>L6:L55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9D73A7-4F1A-4830-BCEB-696A94EE19F4}">
  <sheetPr codeName="Sheet4">
    <tabColor rgb="FF0070C0"/>
  </sheetPr>
  <dimension ref="A1:AV24"/>
  <sheetViews>
    <sheetView zoomScaleNormal="100" zoomScaleSheetLayoutView="100" workbookViewId="0">
      <selection activeCell="C6" sqref="C6"/>
    </sheetView>
  </sheetViews>
  <sheetFormatPr defaultColWidth="8.88671875" defaultRowHeight="12.6" x14ac:dyDescent="0.15"/>
  <cols>
    <col min="1" max="1" width="2.21875" style="2" customWidth="1"/>
    <col min="2" max="2" width="2.5546875" style="2" customWidth="1"/>
    <col min="3" max="3" width="21.6640625" style="2" customWidth="1"/>
    <col min="4" max="4" width="8.5546875" style="2" customWidth="1"/>
    <col min="5" max="5" width="21.5546875" style="2" customWidth="1"/>
    <col min="6" max="6" width="8.5546875" style="2" customWidth="1"/>
    <col min="7" max="7" width="7.21875" style="2" customWidth="1"/>
    <col min="8" max="8" width="9.77734375" style="2" customWidth="1"/>
    <col min="9" max="9" width="20" style="2" customWidth="1"/>
    <col min="10" max="15" width="1.6640625" style="14" customWidth="1"/>
    <col min="16" max="16" width="8.21875" style="14" hidden="1" customWidth="1"/>
    <col min="17" max="17" width="5.6640625" style="14" bestFit="1" customWidth="1"/>
    <col min="18" max="18" width="7.109375" style="14" bestFit="1" customWidth="1"/>
    <col min="19" max="19" width="16.44140625" style="14" customWidth="1"/>
    <col min="20" max="20" width="1.6640625" style="14" customWidth="1"/>
    <col min="21" max="22" width="6.77734375" style="2" hidden="1" customWidth="1"/>
    <col min="23" max="23" width="1.88671875" style="1" customWidth="1"/>
    <col min="24" max="24" width="5.77734375" style="57" customWidth="1"/>
    <col min="25" max="25" width="3.109375" style="53" customWidth="1"/>
    <col min="26" max="26" width="3.21875" style="53" customWidth="1"/>
    <col min="27" max="28" width="3.109375" style="53" customWidth="1"/>
    <col min="29" max="37" width="3.109375" style="52" customWidth="1"/>
    <col min="38" max="44" width="3.109375" style="50" customWidth="1"/>
    <col min="45" max="47" width="5.77734375" style="50" customWidth="1"/>
    <col min="48" max="48" width="8.88671875" style="50"/>
    <col min="49" max="16384" width="8.88671875" style="1"/>
  </cols>
  <sheetData>
    <row r="1" spans="1:47" ht="25.2" x14ac:dyDescent="0.15">
      <c r="A1" s="219" t="str">
        <f>申込書!I1&amp;"　"&amp;"②"</f>
        <v>第28回野口誠一郎顕彰　小樽後志小学生陸上競技記録会･小樽後志陸上競技記録会第2戦　②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0"/>
      <c r="X1" s="160" t="str">
        <f>申込書!M3</f>
        <v>Ver.7.1.1改　2026.05.12</v>
      </c>
      <c r="Y1" s="49"/>
      <c r="AF1" s="76"/>
      <c r="AG1" s="76"/>
      <c r="AH1" s="76" t="s">
        <v>3</v>
      </c>
      <c r="AI1" s="76" t="s">
        <v>4</v>
      </c>
      <c r="AJ1" s="76" t="s">
        <v>5</v>
      </c>
      <c r="AK1" s="76" t="s">
        <v>25</v>
      </c>
      <c r="AL1" s="76"/>
      <c r="AM1" s="76" t="s">
        <v>289</v>
      </c>
      <c r="AN1" s="76" t="s">
        <v>290</v>
      </c>
      <c r="AO1" s="76" t="s">
        <v>292</v>
      </c>
      <c r="AP1" s="76"/>
      <c r="AQ1" s="76"/>
    </row>
    <row r="2" spans="1:47" ht="10.5" customHeight="1" x14ac:dyDescent="0.15">
      <c r="W2" s="71"/>
      <c r="X2" s="51"/>
      <c r="Y2" s="95"/>
      <c r="Z2" s="91"/>
      <c r="AA2" s="91"/>
      <c r="AB2" s="91"/>
      <c r="AC2" s="91"/>
      <c r="AD2" s="62"/>
      <c r="AE2" s="62"/>
      <c r="AF2" s="62"/>
      <c r="AG2" s="62"/>
      <c r="AH2" s="62"/>
      <c r="AI2" s="62"/>
      <c r="AJ2" s="62"/>
      <c r="AK2" s="62"/>
      <c r="AL2" s="62"/>
      <c r="AM2" s="62"/>
      <c r="AN2" s="62"/>
      <c r="AO2" s="77"/>
      <c r="AP2" s="78"/>
      <c r="AQ2" s="78"/>
    </row>
    <row r="3" spans="1:47" ht="16.2" customHeight="1" x14ac:dyDescent="0.15">
      <c r="A3" s="8" t="s">
        <v>160</v>
      </c>
      <c r="B3" s="29"/>
      <c r="C3" s="10"/>
      <c r="D3" s="10"/>
      <c r="E3" s="319" t="str">
        <f ca="1">IF(AU5&gt;0,"同性で複数のチームが出場する場合は、必ずA、B…を入力してください（赤く色づいている部分）","")</f>
        <v/>
      </c>
      <c r="F3" s="10"/>
      <c r="G3" s="324" t="s">
        <v>482</v>
      </c>
      <c r="H3" s="10"/>
      <c r="I3" s="103"/>
      <c r="J3" s="103"/>
      <c r="K3" s="103"/>
      <c r="L3" s="103"/>
      <c r="M3" s="103"/>
      <c r="N3" s="103"/>
      <c r="O3" s="103"/>
      <c r="P3" s="10"/>
      <c r="Q3" s="10"/>
      <c r="R3" s="10"/>
      <c r="S3" s="10"/>
      <c r="T3" s="10"/>
      <c r="U3" s="34"/>
      <c r="V3" s="34"/>
      <c r="W3" s="72"/>
      <c r="Z3" s="52"/>
      <c r="AA3" s="52"/>
      <c r="AB3" s="52"/>
      <c r="AI3" s="96"/>
      <c r="AJ3" s="53"/>
      <c r="AL3" s="53"/>
      <c r="AM3" s="52"/>
      <c r="AN3" s="97"/>
      <c r="AO3" s="97"/>
      <c r="AP3" s="98"/>
      <c r="AQ3" s="99"/>
      <c r="AR3" s="99"/>
    </row>
    <row r="4" spans="1:47" ht="57" customHeight="1" x14ac:dyDescent="0.15">
      <c r="A4" s="35"/>
      <c r="B4" s="108"/>
      <c r="C4" s="391" t="s">
        <v>10</v>
      </c>
      <c r="D4" s="392" t="s">
        <v>483</v>
      </c>
      <c r="E4" s="391" t="s">
        <v>158</v>
      </c>
      <c r="F4" s="392" t="s">
        <v>483</v>
      </c>
      <c r="G4" s="341" t="s">
        <v>291</v>
      </c>
      <c r="H4" s="340" t="s">
        <v>489</v>
      </c>
      <c r="I4" s="340" t="s">
        <v>159</v>
      </c>
      <c r="J4" s="406" t="s">
        <v>90</v>
      </c>
      <c r="K4" s="407"/>
      <c r="L4" s="407"/>
      <c r="M4" s="407"/>
      <c r="N4" s="407"/>
      <c r="O4" s="408"/>
      <c r="P4" s="348" t="s">
        <v>262</v>
      </c>
      <c r="Q4" s="345" t="s">
        <v>203</v>
      </c>
      <c r="R4" s="355" t="s">
        <v>194</v>
      </c>
      <c r="S4" s="102"/>
      <c r="T4" s="102"/>
      <c r="U4" s="100"/>
      <c r="V4" s="100"/>
      <c r="W4" s="73"/>
      <c r="X4" s="58" t="s">
        <v>261</v>
      </c>
      <c r="AP4" s="60"/>
      <c r="AQ4" s="60"/>
      <c r="AR4" s="60"/>
    </row>
    <row r="5" spans="1:47" ht="17.25" customHeight="1" x14ac:dyDescent="0.15">
      <c r="A5" s="47"/>
      <c r="B5" s="109"/>
      <c r="C5" s="357" t="s">
        <v>27</v>
      </c>
      <c r="D5" s="358">
        <v>6</v>
      </c>
      <c r="E5" s="359" t="s">
        <v>201</v>
      </c>
      <c r="F5" s="360">
        <v>6</v>
      </c>
      <c r="G5" s="342" t="s">
        <v>289</v>
      </c>
      <c r="H5" s="363" t="s">
        <v>3</v>
      </c>
      <c r="I5" s="365" t="s">
        <v>488</v>
      </c>
      <c r="J5" s="366"/>
      <c r="K5" s="367">
        <v>2</v>
      </c>
      <c r="L5" s="366">
        <v>0</v>
      </c>
      <c r="M5" s="367">
        <v>2</v>
      </c>
      <c r="N5" s="366">
        <v>0</v>
      </c>
      <c r="O5" s="367">
        <v>0</v>
      </c>
      <c r="P5" s="348"/>
      <c r="Q5" s="355" t="s">
        <v>204</v>
      </c>
      <c r="R5" s="355" t="s">
        <v>205</v>
      </c>
      <c r="S5" s="9"/>
      <c r="T5" s="9"/>
      <c r="U5" s="100"/>
      <c r="V5" s="100"/>
      <c r="W5" s="73"/>
      <c r="X5" s="61" t="str" cm="1">
        <f t="array" aca="1" ref="X5" ca="1">IF(クラス・種目リスト!$A$57=1,INDIRECT("$H5")&amp;INDIRECT("$G5")&amp;LEFT(INDIRECT("$D5"),1),INDIRECT("$H5")&amp;INDIRECT("$G5"))</f>
        <v>小学男</v>
      </c>
      <c r="Y5" s="54" t="str" cm="1">
        <f t="array" aca="1" ref="Y5" ca="1">IFERROR(HLOOKUP(INDIRECT("X5"),クラス・種目リスト!$O$156:$Z$162,3,FALSE),"-")</f>
        <v>４年男子_4×100mR</v>
      </c>
      <c r="Z5" s="54" t="str" cm="1">
        <f t="array" aca="1" ref="Z5" ca="1">IFERROR(HLOOKUP(INDIRECT("X5"),クラス・種目リスト!$O$156:$Z$162,4,FALSE),"-")</f>
        <v>５年男子_4×100mR</v>
      </c>
      <c r="AA5" s="54" t="str" cm="1">
        <f t="array" aca="1" ref="AA5" ca="1">IFERROR(HLOOKUP(INDIRECT("X5"),クラス・種目リスト!$O$156:$Z$162,5,FALSE),"-")</f>
        <v>６年男子_4×100mR</v>
      </c>
      <c r="AB5" s="54" t="str" cm="1">
        <f t="array" aca="1" ref="AB5" ca="1">IFERROR(HLOOKUP(INDIRECT("X5"),クラス・種目リスト!$O$156:$Z$162,6,FALSE),"-")</f>
        <v>-</v>
      </c>
      <c r="AC5" s="54" t="str" cm="1">
        <f t="array" aca="1" ref="AC5" ca="1">IFERROR(HLOOKUP(INDIRECT("X5"),クラス・種目リスト!$O$156:$Z$162,7,FALSE),"-")</f>
        <v>-</v>
      </c>
      <c r="AD5" s="54"/>
      <c r="AE5" s="54"/>
      <c r="AF5" s="54"/>
      <c r="AG5" s="54"/>
      <c r="AH5" s="54"/>
      <c r="AI5" s="54"/>
      <c r="AJ5" s="54"/>
      <c r="AK5" s="54"/>
      <c r="AL5" s="54"/>
      <c r="AM5" s="54"/>
      <c r="AN5" s="54">
        <f t="shared" ref="AN5:AN23" ca="1" si="0">COUNTIF(Y5:AM5,I5)</f>
        <v>1</v>
      </c>
      <c r="AO5" s="54"/>
      <c r="AP5" s="54"/>
      <c r="AQ5" s="55" t="str" cm="1">
        <f t="array" aca="1" ref="AQ5" ca="1">INDIRECT("H5")</f>
        <v>小学</v>
      </c>
      <c r="AR5" s="54" cm="1">
        <f t="array" aca="1" ref="AR5" ca="1">IF(INDIRECT("I5")="-",0,COUNTA(INDIRECT("I5")))</f>
        <v>1</v>
      </c>
      <c r="AU5" s="50">
        <f ca="1">COUNTIF(AU6:AU23,"&gt;1")</f>
        <v>0</v>
      </c>
    </row>
    <row r="6" spans="1:47" ht="19.2" customHeight="1" x14ac:dyDescent="0.15">
      <c r="A6" s="47"/>
      <c r="B6" s="110"/>
      <c r="C6" s="211"/>
      <c r="D6" s="212"/>
      <c r="E6" s="211" t="str">
        <f>IF(I6=0,"",IF(申込書!$E$4="","",SUBSTITUTE(SUBSTITUTE(申込書!$E$4,"学",""),"校","")))</f>
        <v/>
      </c>
      <c r="F6" s="213"/>
      <c r="G6" s="4"/>
      <c r="H6" s="28"/>
      <c r="I6" s="23"/>
      <c r="J6" s="15"/>
      <c r="K6" s="16"/>
      <c r="L6" s="15"/>
      <c r="M6" s="17"/>
      <c r="N6" s="15"/>
      <c r="O6" s="17"/>
      <c r="P6" s="254"/>
      <c r="Q6" s="208" t="str">
        <f>IF(OR(R6="その他",R6=""),"","北海道")</f>
        <v/>
      </c>
      <c r="R6" s="377" t="str">
        <f>IF(I6=0,"",IF(申込書!$E$6="","",申込書!$E$6))</f>
        <v/>
      </c>
      <c r="S6" s="9"/>
      <c r="T6" s="9"/>
      <c r="U6" s="100"/>
      <c r="V6" s="13"/>
      <c r="W6" s="66"/>
      <c r="X6" s="61" t="str" cm="1">
        <f t="array" aca="1" ref="X6" ca="1">IF(クラス・種目リスト!$A$57=1,INDIRECT("$H6")&amp;INDIRECT("$G6")&amp;LEFT(INDIRECT("$D6"),1),INDIRECT("$H6")&amp;INDIRECT("$G6"))</f>
        <v/>
      </c>
      <c r="Y6" s="54" t="str" cm="1">
        <f t="array" aca="1" ref="Y6" ca="1">IFERROR(HLOOKUP(INDIRECT("X6"),クラス・種目リスト!$O$156:$Z$162,3,FALSE),"-")</f>
        <v>-</v>
      </c>
      <c r="Z6" s="54" t="str" cm="1">
        <f t="array" aca="1" ref="Z6" ca="1">IFERROR(HLOOKUP(INDIRECT("X6"),クラス・種目リスト!$O$156:$Z$162,4,FALSE),"-")</f>
        <v>-</v>
      </c>
      <c r="AA6" s="54" t="str" cm="1">
        <f t="array" aca="1" ref="AA6" ca="1">IFERROR(HLOOKUP(INDIRECT("X6"),クラス・種目リスト!$O$156:$Z$162,5,FALSE),"-")</f>
        <v>-</v>
      </c>
      <c r="AB6" s="54" t="str" cm="1">
        <f t="array" aca="1" ref="AB6" ca="1">IFERROR(HLOOKUP(INDIRECT("X6"),クラス・種目リスト!$O$156:$Z$162,6,FALSE),"-")</f>
        <v>-</v>
      </c>
      <c r="AC6" s="54" t="str" cm="1">
        <f t="array" aca="1" ref="AC6" ca="1">IFERROR(HLOOKUP(INDIRECT("X6"),クラス・種目リスト!$O$156:$Z$162,7,FALSE),"-")</f>
        <v>-</v>
      </c>
      <c r="AD6" s="54"/>
      <c r="AE6" s="54"/>
      <c r="AF6" s="54"/>
      <c r="AG6" s="54"/>
      <c r="AH6" s="54"/>
      <c r="AI6" s="54"/>
      <c r="AJ6" s="54"/>
      <c r="AK6" s="54"/>
      <c r="AL6" s="54"/>
      <c r="AM6" s="54"/>
      <c r="AN6" s="54">
        <f t="shared" ca="1" si="0"/>
        <v>0</v>
      </c>
      <c r="AO6" s="54"/>
      <c r="AP6" s="54"/>
      <c r="AQ6" s="55" cm="1">
        <f t="array" aca="1" ref="AQ6" ca="1">INDIRECT("H6")</f>
        <v>0</v>
      </c>
      <c r="AR6" s="54" cm="1">
        <f t="array" aca="1" ref="AR6" ca="1">IF(INDIRECT("I6")="-",0,COUNTA(INDIRECT("I6")))</f>
        <v>0</v>
      </c>
      <c r="AT6" s="50" t="str" cm="1">
        <f t="array" aca="1" ref="AT6" ca="1">INDIRECT("C6")&amp;INDIRECT("D6")&amp;INDIRECT("G6")&amp;INDIRECT("H6")&amp;INDIRECT("I6")</f>
        <v/>
      </c>
      <c r="AU6" s="50">
        <f ca="1">IF(AT6="",0,COUNTIF($AT$6:$AT$23,AT6))</f>
        <v>0</v>
      </c>
    </row>
    <row r="7" spans="1:47" ht="19.2" customHeight="1" x14ac:dyDescent="0.15">
      <c r="A7" s="47"/>
      <c r="B7" s="110"/>
      <c r="C7" s="214"/>
      <c r="D7" s="215"/>
      <c r="E7" s="214" t="str">
        <f>IF(I7=0,"",IF(申込書!$E$4="","",SUBSTITUTE(SUBSTITUTE(申込書!$E$4,"学",""),"校","")))</f>
        <v/>
      </c>
      <c r="F7" s="216"/>
      <c r="G7" s="4"/>
      <c r="H7" s="20"/>
      <c r="I7" s="23"/>
      <c r="J7" s="15"/>
      <c r="K7" s="16"/>
      <c r="L7" s="15"/>
      <c r="M7" s="17"/>
      <c r="N7" s="15"/>
      <c r="O7" s="17"/>
      <c r="P7" s="254"/>
      <c r="Q7" s="208" t="str">
        <f t="shared" ref="Q7:Q23" si="1">IF(OR(R7="その他",R7=""),"","北海道")</f>
        <v/>
      </c>
      <c r="R7" s="377" t="str">
        <f>IF(I7=0,"",IF(申込書!$E$6="","",申込書!$E$6))</f>
        <v/>
      </c>
      <c r="S7" s="9"/>
      <c r="T7" s="9"/>
      <c r="U7" s="100"/>
      <c r="V7" s="13"/>
      <c r="W7" s="66"/>
      <c r="X7" s="61" t="str" cm="1">
        <f t="array" aca="1" ref="X7" ca="1">IF(クラス・種目リスト!$A$57=1,INDIRECT("$H7")&amp;INDIRECT("$G7")&amp;LEFT(INDIRECT("$D7"),1),INDIRECT("$H7")&amp;INDIRECT("$G7"))</f>
        <v/>
      </c>
      <c r="Y7" s="54" t="str" cm="1">
        <f t="array" aca="1" ref="Y7" ca="1">IFERROR(HLOOKUP(INDIRECT("X7"),クラス・種目リスト!$O$156:$Z$162,3,FALSE),"-")</f>
        <v>-</v>
      </c>
      <c r="Z7" s="54" t="str" cm="1">
        <f t="array" aca="1" ref="Z7" ca="1">IFERROR(HLOOKUP(INDIRECT("X7"),クラス・種目リスト!$O$156:$Z$162,4,FALSE),"-")</f>
        <v>-</v>
      </c>
      <c r="AA7" s="54" t="str" cm="1">
        <f t="array" aca="1" ref="AA7" ca="1">IFERROR(HLOOKUP(INDIRECT("X7"),クラス・種目リスト!$O$156:$Z$162,5,FALSE),"-")</f>
        <v>-</v>
      </c>
      <c r="AB7" s="54" t="str" cm="1">
        <f t="array" aca="1" ref="AB7" ca="1">IFERROR(HLOOKUP(INDIRECT("X7"),クラス・種目リスト!$O$156:$Z$162,6,FALSE),"-")</f>
        <v>-</v>
      </c>
      <c r="AC7" s="54" t="str" cm="1">
        <f t="array" aca="1" ref="AC7" ca="1">IFERROR(HLOOKUP(INDIRECT("X7"),クラス・種目リスト!$O$156:$Z$162,7,FALSE),"-")</f>
        <v>-</v>
      </c>
      <c r="AD7" s="54"/>
      <c r="AE7" s="54"/>
      <c r="AF7" s="54"/>
      <c r="AG7" s="54"/>
      <c r="AH7" s="54"/>
      <c r="AI7" s="54"/>
      <c r="AJ7" s="54"/>
      <c r="AK7" s="54"/>
      <c r="AL7" s="54"/>
      <c r="AM7" s="54"/>
      <c r="AN7" s="54">
        <f t="shared" ca="1" si="0"/>
        <v>0</v>
      </c>
      <c r="AO7" s="54"/>
      <c r="AP7" s="54"/>
      <c r="AQ7" s="55" cm="1">
        <f t="array" aca="1" ref="AQ7" ca="1">INDIRECT("H7")</f>
        <v>0</v>
      </c>
      <c r="AR7" s="54" cm="1">
        <f t="array" aca="1" ref="AR7" ca="1">IF(INDIRECT("I7")="-",0,COUNTA(INDIRECT("I7")))</f>
        <v>0</v>
      </c>
      <c r="AT7" s="50" t="str" cm="1">
        <f t="array" aca="1" ref="AT7" ca="1">INDIRECT("C7")&amp;INDIRECT("D7")&amp;INDIRECT("G7")&amp;INDIRECT("H7")&amp;INDIRECT("I7")</f>
        <v/>
      </c>
      <c r="AU7" s="50">
        <f t="shared" ref="AU7:AU23" ca="1" si="2">IF(AT7="",0,COUNTIF($AT$6:$AT$23,AT7))</f>
        <v>0</v>
      </c>
    </row>
    <row r="8" spans="1:47" ht="19.5" customHeight="1" x14ac:dyDescent="0.15">
      <c r="A8" s="47"/>
      <c r="B8" s="110"/>
      <c r="C8" s="211"/>
      <c r="D8" s="212"/>
      <c r="E8" s="214" t="str">
        <f>IF(I8=0,"",IF(申込書!$E$4="","",SUBSTITUTE(SUBSTITUTE(申込書!$E$4,"学",""),"校","")))</f>
        <v/>
      </c>
      <c r="F8" s="216"/>
      <c r="G8" s="4"/>
      <c r="H8" s="20"/>
      <c r="I8" s="23"/>
      <c r="J8" s="15"/>
      <c r="K8" s="16"/>
      <c r="L8" s="15"/>
      <c r="M8" s="17"/>
      <c r="N8" s="15"/>
      <c r="O8" s="17"/>
      <c r="P8" s="254"/>
      <c r="Q8" s="208" t="str">
        <f t="shared" si="1"/>
        <v/>
      </c>
      <c r="R8" s="377" t="str">
        <f>IF(I8=0,"",IF(申込書!$E$6="","",申込書!$E$6))</f>
        <v/>
      </c>
      <c r="S8" s="9"/>
      <c r="T8" s="9"/>
      <c r="U8" s="100"/>
      <c r="V8" s="13"/>
      <c r="W8" s="66"/>
      <c r="X8" s="61" t="str" cm="1">
        <f t="array" aca="1" ref="X8" ca="1">IF(クラス・種目リスト!$A$57=1,INDIRECT("$H8")&amp;INDIRECT("$G8")&amp;LEFT(INDIRECT("$D8"),1),INDIRECT("$H8")&amp;INDIRECT("$G8"))</f>
        <v/>
      </c>
      <c r="Y8" s="54" t="str" cm="1">
        <f t="array" aca="1" ref="Y8" ca="1">IFERROR(HLOOKUP(INDIRECT("X8"),クラス・種目リスト!$O$156:$Z$162,3,FALSE),"-")</f>
        <v>-</v>
      </c>
      <c r="Z8" s="54" t="str" cm="1">
        <f t="array" aca="1" ref="Z8" ca="1">IFERROR(HLOOKUP(INDIRECT("X8"),クラス・種目リスト!$O$156:$Z$162,4,FALSE),"-")</f>
        <v>-</v>
      </c>
      <c r="AA8" s="54" t="str" cm="1">
        <f t="array" aca="1" ref="AA8" ca="1">IFERROR(HLOOKUP(INDIRECT("X8"),クラス・種目リスト!$O$156:$Z$162,5,FALSE),"-")</f>
        <v>-</v>
      </c>
      <c r="AB8" s="54" t="str" cm="1">
        <f t="array" aca="1" ref="AB8" ca="1">IFERROR(HLOOKUP(INDIRECT("X8"),クラス・種目リスト!$O$156:$Z$162,6,FALSE),"-")</f>
        <v>-</v>
      </c>
      <c r="AC8" s="54" t="str" cm="1">
        <f t="array" aca="1" ref="AC8" ca="1">IFERROR(HLOOKUP(INDIRECT("X8"),クラス・種目リスト!$O$156:$Z$162,7,FALSE),"-")</f>
        <v>-</v>
      </c>
      <c r="AD8" s="54"/>
      <c r="AE8" s="54"/>
      <c r="AF8" s="54"/>
      <c r="AG8" s="54"/>
      <c r="AH8" s="54"/>
      <c r="AI8" s="54"/>
      <c r="AJ8" s="54"/>
      <c r="AK8" s="54"/>
      <c r="AL8" s="54"/>
      <c r="AM8" s="54"/>
      <c r="AN8" s="54">
        <f t="shared" ca="1" si="0"/>
        <v>0</v>
      </c>
      <c r="AO8" s="54"/>
      <c r="AP8" s="54"/>
      <c r="AQ8" s="55" cm="1">
        <f t="array" aca="1" ref="AQ8" ca="1">INDIRECT("H8")</f>
        <v>0</v>
      </c>
      <c r="AR8" s="54" cm="1">
        <f t="array" aca="1" ref="AR8" ca="1">IF(INDIRECT("I8")="-",0,COUNTA(INDIRECT("I8")))</f>
        <v>0</v>
      </c>
      <c r="AT8" s="50" t="str" cm="1">
        <f t="array" aca="1" ref="AT8" ca="1">INDIRECT("C8")&amp;INDIRECT("D8")&amp;INDIRECT("G8")&amp;INDIRECT("H8")&amp;INDIRECT("I8")</f>
        <v/>
      </c>
      <c r="AU8" s="50">
        <f t="shared" ca="1" si="2"/>
        <v>0</v>
      </c>
    </row>
    <row r="9" spans="1:47" ht="19.5" customHeight="1" x14ac:dyDescent="0.15">
      <c r="A9" s="47"/>
      <c r="B9" s="110"/>
      <c r="C9" s="214" t="str">
        <f>IF(I9=0,"",IF(申込書!$B$4="","",申込書!$B$4))</f>
        <v/>
      </c>
      <c r="D9" s="215"/>
      <c r="E9" s="214" t="str">
        <f>IF(I9=0,"",IF(申込書!$E$4="","",SUBSTITUTE(SUBSTITUTE(申込書!$E$4,"学",""),"校","")))</f>
        <v/>
      </c>
      <c r="F9" s="216"/>
      <c r="G9" s="4"/>
      <c r="H9" s="20"/>
      <c r="I9" s="23"/>
      <c r="J9" s="15"/>
      <c r="K9" s="16"/>
      <c r="L9" s="15"/>
      <c r="M9" s="17"/>
      <c r="N9" s="15"/>
      <c r="O9" s="17"/>
      <c r="P9" s="254"/>
      <c r="Q9" s="208" t="str">
        <f t="shared" si="1"/>
        <v/>
      </c>
      <c r="R9" s="377" t="str">
        <f>IF(I9=0,"",IF(申込書!$E$6="","",申込書!$E$6))</f>
        <v/>
      </c>
      <c r="S9" s="9"/>
      <c r="T9" s="9"/>
      <c r="U9" s="100"/>
      <c r="V9" s="13"/>
      <c r="W9" s="66"/>
      <c r="X9" s="61" t="str" cm="1">
        <f t="array" aca="1" ref="X9" ca="1">IF(クラス・種目リスト!$A$57=1,INDIRECT("$H9")&amp;INDIRECT("$G9")&amp;LEFT(INDIRECT("$D9"),1),INDIRECT("$H9")&amp;INDIRECT("$G9"))</f>
        <v/>
      </c>
      <c r="Y9" s="54" t="str" cm="1">
        <f t="array" aca="1" ref="Y9" ca="1">IFERROR(HLOOKUP(INDIRECT("X9"),クラス・種目リスト!$O$156:$Z$162,3,FALSE),"-")</f>
        <v>-</v>
      </c>
      <c r="Z9" s="54" t="str" cm="1">
        <f t="array" aca="1" ref="Z9" ca="1">IFERROR(HLOOKUP(INDIRECT("X9"),クラス・種目リスト!$O$156:$Z$162,4,FALSE),"-")</f>
        <v>-</v>
      </c>
      <c r="AA9" s="54" t="str" cm="1">
        <f t="array" aca="1" ref="AA9" ca="1">IFERROR(HLOOKUP(INDIRECT("X9"),クラス・種目リスト!$O$156:$Z$162,5,FALSE),"-")</f>
        <v>-</v>
      </c>
      <c r="AB9" s="54" t="str" cm="1">
        <f t="array" aca="1" ref="AB9" ca="1">IFERROR(HLOOKUP(INDIRECT("X9"),クラス・種目リスト!$O$156:$Z$162,6,FALSE),"-")</f>
        <v>-</v>
      </c>
      <c r="AC9" s="54" t="str" cm="1">
        <f t="array" aca="1" ref="AC9" ca="1">IFERROR(HLOOKUP(INDIRECT("X9"),クラス・種目リスト!$O$156:$Z$162,7,FALSE),"-")</f>
        <v>-</v>
      </c>
      <c r="AD9" s="54"/>
      <c r="AE9" s="54"/>
      <c r="AF9" s="54"/>
      <c r="AG9" s="54"/>
      <c r="AH9" s="54"/>
      <c r="AI9" s="54"/>
      <c r="AJ9" s="54"/>
      <c r="AK9" s="54"/>
      <c r="AL9" s="54"/>
      <c r="AM9" s="54"/>
      <c r="AN9" s="54">
        <f t="shared" ca="1" si="0"/>
        <v>0</v>
      </c>
      <c r="AO9" s="54"/>
      <c r="AP9" s="54"/>
      <c r="AQ9" s="54" cm="1">
        <f t="array" aca="1" ref="AQ9" ca="1">INDIRECT("H9")</f>
        <v>0</v>
      </c>
      <c r="AR9" s="54" cm="1">
        <f t="array" aca="1" ref="AR9" ca="1">IF(INDIRECT("I9")="-",0,COUNTA(INDIRECT("I9")))</f>
        <v>0</v>
      </c>
      <c r="AT9" s="50" t="str" cm="1">
        <f t="array" aca="1" ref="AT9" ca="1">INDIRECT("C9")&amp;INDIRECT("D9")&amp;INDIRECT("G9")&amp;INDIRECT("H9")&amp;INDIRECT("I9")</f>
        <v/>
      </c>
      <c r="AU9" s="50">
        <f t="shared" ca="1" si="2"/>
        <v>0</v>
      </c>
    </row>
    <row r="10" spans="1:47" ht="19.5" customHeight="1" x14ac:dyDescent="0.15">
      <c r="A10" s="47"/>
      <c r="B10" s="110"/>
      <c r="C10" s="211" t="str">
        <f>IF(I10=0,"",IF(申込書!$B$4="","",申込書!$B$4))</f>
        <v/>
      </c>
      <c r="D10" s="212"/>
      <c r="E10" s="214" t="str">
        <f>IF(I10=0,"",IF(申込書!$E$4="","",SUBSTITUTE(SUBSTITUTE(申込書!$E$4,"学",""),"校","")))</f>
        <v/>
      </c>
      <c r="F10" s="216"/>
      <c r="G10" s="4"/>
      <c r="H10" s="20"/>
      <c r="I10" s="23"/>
      <c r="J10" s="15"/>
      <c r="K10" s="16"/>
      <c r="L10" s="15"/>
      <c r="M10" s="17"/>
      <c r="N10" s="15"/>
      <c r="O10" s="17"/>
      <c r="P10" s="254"/>
      <c r="Q10" s="208" t="str">
        <f t="shared" si="1"/>
        <v/>
      </c>
      <c r="R10" s="377" t="str">
        <f>IF(I10=0,"",IF(申込書!$E$6="","",申込書!$E$6))</f>
        <v/>
      </c>
      <c r="S10" s="9"/>
      <c r="T10" s="9"/>
      <c r="U10" s="100"/>
      <c r="V10" s="13"/>
      <c r="W10" s="66"/>
      <c r="X10" s="61" t="str" cm="1">
        <f t="array" aca="1" ref="X10" ca="1">IF(クラス・種目リスト!$A$57=1,INDIRECT("$H10")&amp;INDIRECT("$G10")&amp;LEFT(INDIRECT("$D10"),1),INDIRECT("$H10")&amp;INDIRECT("$G10"))</f>
        <v/>
      </c>
      <c r="Y10" s="54" t="str" cm="1">
        <f t="array" aca="1" ref="Y10" ca="1">IFERROR(HLOOKUP(INDIRECT("X10"),クラス・種目リスト!$O$156:$Z$162,3,FALSE),"-")</f>
        <v>-</v>
      </c>
      <c r="Z10" s="54" t="str" cm="1">
        <f t="array" aca="1" ref="Z10" ca="1">IFERROR(HLOOKUP(INDIRECT("X10"),クラス・種目リスト!$O$156:$Z$162,4,FALSE),"-")</f>
        <v>-</v>
      </c>
      <c r="AA10" s="54" t="str" cm="1">
        <f t="array" aca="1" ref="AA10" ca="1">IFERROR(HLOOKUP(INDIRECT("X10"),クラス・種目リスト!$O$156:$Z$162,5,FALSE),"-")</f>
        <v>-</v>
      </c>
      <c r="AB10" s="54" t="str" cm="1">
        <f t="array" aca="1" ref="AB10" ca="1">IFERROR(HLOOKUP(INDIRECT("X10"),クラス・種目リスト!$O$156:$Z$162,6,FALSE),"-")</f>
        <v>-</v>
      </c>
      <c r="AC10" s="54" t="str" cm="1">
        <f t="array" aca="1" ref="AC10" ca="1">IFERROR(HLOOKUP(INDIRECT("X10"),クラス・種目リスト!$O$156:$Z$162,7,FALSE),"-")</f>
        <v>-</v>
      </c>
      <c r="AD10" s="54"/>
      <c r="AE10" s="54"/>
      <c r="AF10" s="54"/>
      <c r="AG10" s="54"/>
      <c r="AH10" s="54"/>
      <c r="AI10" s="54"/>
      <c r="AJ10" s="54"/>
      <c r="AK10" s="54"/>
      <c r="AL10" s="54"/>
      <c r="AM10" s="54"/>
      <c r="AN10" s="54">
        <f t="shared" ca="1" si="0"/>
        <v>0</v>
      </c>
      <c r="AO10" s="54"/>
      <c r="AP10" s="54"/>
      <c r="AQ10" s="54" cm="1">
        <f t="array" aca="1" ref="AQ10" ca="1">INDIRECT("H10")</f>
        <v>0</v>
      </c>
      <c r="AR10" s="54" cm="1">
        <f t="array" aca="1" ref="AR10" ca="1">IF(INDIRECT("I10")="-",0,COUNTA(INDIRECT("I10")))</f>
        <v>0</v>
      </c>
      <c r="AT10" s="50" t="str" cm="1">
        <f t="array" aca="1" ref="AT10" ca="1">INDIRECT("C10")&amp;INDIRECT("D10")&amp;INDIRECT("G10")&amp;INDIRECT("H10")&amp;INDIRECT("I10")</f>
        <v/>
      </c>
      <c r="AU10" s="50">
        <f t="shared" ca="1" si="2"/>
        <v>0</v>
      </c>
    </row>
    <row r="11" spans="1:47" ht="19.5" customHeight="1" x14ac:dyDescent="0.15">
      <c r="A11" s="47"/>
      <c r="B11" s="110"/>
      <c r="C11" s="214" t="str">
        <f>IF(I11=0,"",IF(申込書!$B$4="","",申込書!$B$4))</f>
        <v/>
      </c>
      <c r="D11" s="215"/>
      <c r="E11" s="214" t="str">
        <f>IF(I11=0,"",IF(申込書!$E$4="","",SUBSTITUTE(SUBSTITUTE(申込書!$E$4,"学",""),"校","")))</f>
        <v/>
      </c>
      <c r="F11" s="216"/>
      <c r="G11" s="4"/>
      <c r="H11" s="20"/>
      <c r="I11" s="23"/>
      <c r="J11" s="15"/>
      <c r="K11" s="16"/>
      <c r="L11" s="15"/>
      <c r="M11" s="17"/>
      <c r="N11" s="15"/>
      <c r="O11" s="17"/>
      <c r="P11" s="254"/>
      <c r="Q11" s="208" t="str">
        <f t="shared" si="1"/>
        <v/>
      </c>
      <c r="R11" s="377" t="str">
        <f>IF(I11=0,"",IF(申込書!$E$6="","",申込書!$E$6))</f>
        <v/>
      </c>
      <c r="S11" s="9"/>
      <c r="T11" s="9"/>
      <c r="U11" s="100"/>
      <c r="V11" s="13"/>
      <c r="W11" s="66"/>
      <c r="X11" s="61" t="str" cm="1">
        <f t="array" aca="1" ref="X11" ca="1">IF(クラス・種目リスト!$A$57=1,INDIRECT("$H11")&amp;INDIRECT("$G11")&amp;LEFT(INDIRECT("$D11"),1),INDIRECT("$H11")&amp;INDIRECT("$G11"))</f>
        <v/>
      </c>
      <c r="Y11" s="54" t="str" cm="1">
        <f t="array" aca="1" ref="Y11" ca="1">IFERROR(HLOOKUP(INDIRECT("X11"),クラス・種目リスト!$O$156:$Z$162,3,FALSE),"-")</f>
        <v>-</v>
      </c>
      <c r="Z11" s="54" t="str" cm="1">
        <f t="array" aca="1" ref="Z11" ca="1">IFERROR(HLOOKUP(INDIRECT("X11"),クラス・種目リスト!$O$156:$Z$162,4,FALSE),"-")</f>
        <v>-</v>
      </c>
      <c r="AA11" s="54" t="str" cm="1">
        <f t="array" aca="1" ref="AA11" ca="1">IFERROR(HLOOKUP(INDIRECT("X11"),クラス・種目リスト!$O$156:$Z$162,5,FALSE),"-")</f>
        <v>-</v>
      </c>
      <c r="AB11" s="54" t="str" cm="1">
        <f t="array" aca="1" ref="AB11" ca="1">IFERROR(HLOOKUP(INDIRECT("X11"),クラス・種目リスト!$O$156:$Z$162,6,FALSE),"-")</f>
        <v>-</v>
      </c>
      <c r="AC11" s="54" t="str" cm="1">
        <f t="array" aca="1" ref="AC11" ca="1">IFERROR(HLOOKUP(INDIRECT("X11"),クラス・種目リスト!$O$156:$Z$162,7,FALSE),"-")</f>
        <v>-</v>
      </c>
      <c r="AD11" s="54"/>
      <c r="AE11" s="54"/>
      <c r="AF11" s="54"/>
      <c r="AG11" s="54"/>
      <c r="AH11" s="54"/>
      <c r="AI11" s="54"/>
      <c r="AJ11" s="54"/>
      <c r="AK11" s="54"/>
      <c r="AL11" s="54"/>
      <c r="AM11" s="54"/>
      <c r="AN11" s="54">
        <f t="shared" ca="1" si="0"/>
        <v>0</v>
      </c>
      <c r="AO11" s="54"/>
      <c r="AP11" s="54"/>
      <c r="AQ11" s="54" cm="1">
        <f t="array" aca="1" ref="AQ11" ca="1">INDIRECT("H11")</f>
        <v>0</v>
      </c>
      <c r="AR11" s="54" cm="1">
        <f t="array" aca="1" ref="AR11" ca="1">IF(INDIRECT("I11")="-",0,COUNTA(INDIRECT("I11")))</f>
        <v>0</v>
      </c>
      <c r="AT11" s="50" t="str" cm="1">
        <f t="array" aca="1" ref="AT11" ca="1">INDIRECT("C11")&amp;INDIRECT("D11")&amp;INDIRECT("G11")&amp;INDIRECT("H11")&amp;INDIRECT("I11")</f>
        <v/>
      </c>
      <c r="AU11" s="50">
        <f t="shared" ca="1" si="2"/>
        <v>0</v>
      </c>
    </row>
    <row r="12" spans="1:47" ht="19.5" customHeight="1" x14ac:dyDescent="0.15">
      <c r="A12" s="47"/>
      <c r="B12" s="110"/>
      <c r="C12" s="211" t="str">
        <f>IF(I12=0,"",IF(申込書!$B$4="","",申込書!$B$4))</f>
        <v/>
      </c>
      <c r="D12" s="212"/>
      <c r="E12" s="214" t="str">
        <f>IF(I12=0,"",IF(申込書!$E$4="","",SUBSTITUTE(SUBSTITUTE(申込書!$E$4,"学",""),"校","")))</f>
        <v/>
      </c>
      <c r="F12" s="216"/>
      <c r="G12" s="4"/>
      <c r="H12" s="20"/>
      <c r="I12" s="23"/>
      <c r="J12" s="15"/>
      <c r="K12" s="16"/>
      <c r="L12" s="15"/>
      <c r="M12" s="17"/>
      <c r="N12" s="15"/>
      <c r="O12" s="17"/>
      <c r="P12" s="254"/>
      <c r="Q12" s="208" t="str">
        <f t="shared" si="1"/>
        <v/>
      </c>
      <c r="R12" s="377" t="str">
        <f>IF(I12=0,"",IF(申込書!$E$6="","",申込書!$E$6))</f>
        <v/>
      </c>
      <c r="S12" s="9"/>
      <c r="T12" s="9"/>
      <c r="U12" s="100"/>
      <c r="V12" s="13"/>
      <c r="W12" s="66"/>
      <c r="X12" s="61" t="str" cm="1">
        <f t="array" aca="1" ref="X12" ca="1">IF(クラス・種目リスト!$A$57=1,INDIRECT("$H12")&amp;INDIRECT("$G12")&amp;LEFT(INDIRECT("$D12"),1),INDIRECT("$H12")&amp;INDIRECT("$G12"))</f>
        <v/>
      </c>
      <c r="Y12" s="54" t="str" cm="1">
        <f t="array" aca="1" ref="Y12" ca="1">IFERROR(HLOOKUP(INDIRECT("X12"),クラス・種目リスト!$O$156:$Z$162,3,FALSE),"-")</f>
        <v>-</v>
      </c>
      <c r="Z12" s="54" t="str" cm="1">
        <f t="array" aca="1" ref="Z12" ca="1">IFERROR(HLOOKUP(INDIRECT("X12"),クラス・種目リスト!$O$156:$Z$162,4,FALSE),"-")</f>
        <v>-</v>
      </c>
      <c r="AA12" s="54" t="str" cm="1">
        <f t="array" aca="1" ref="AA12" ca="1">IFERROR(HLOOKUP(INDIRECT("X12"),クラス・種目リスト!$O$156:$Z$162,5,FALSE),"-")</f>
        <v>-</v>
      </c>
      <c r="AB12" s="54" t="str" cm="1">
        <f t="array" aca="1" ref="AB12" ca="1">IFERROR(HLOOKUP(INDIRECT("X12"),クラス・種目リスト!$O$156:$Z$162,6,FALSE),"-")</f>
        <v>-</v>
      </c>
      <c r="AC12" s="54" t="str" cm="1">
        <f t="array" aca="1" ref="AC12" ca="1">IFERROR(HLOOKUP(INDIRECT("X12"),クラス・種目リスト!$O$156:$Z$162,7,FALSE),"-")</f>
        <v>-</v>
      </c>
      <c r="AD12" s="54"/>
      <c r="AE12" s="54"/>
      <c r="AF12" s="54"/>
      <c r="AG12" s="54"/>
      <c r="AH12" s="54"/>
      <c r="AI12" s="54"/>
      <c r="AJ12" s="54"/>
      <c r="AK12" s="54"/>
      <c r="AL12" s="54"/>
      <c r="AM12" s="54"/>
      <c r="AN12" s="54">
        <f t="shared" ca="1" si="0"/>
        <v>0</v>
      </c>
      <c r="AO12" s="54"/>
      <c r="AP12" s="54"/>
      <c r="AQ12" s="54" cm="1">
        <f t="array" aca="1" ref="AQ12" ca="1">INDIRECT("H12")</f>
        <v>0</v>
      </c>
      <c r="AR12" s="54" cm="1">
        <f t="array" aca="1" ref="AR12" ca="1">IF(INDIRECT("I12")="-",0,COUNTA(INDIRECT("I12")))</f>
        <v>0</v>
      </c>
      <c r="AT12" s="50" t="str" cm="1">
        <f t="array" aca="1" ref="AT12" ca="1">INDIRECT("C12")&amp;INDIRECT("D12")&amp;INDIRECT("G12")&amp;INDIRECT("H12")&amp;INDIRECT("I12")</f>
        <v/>
      </c>
      <c r="AU12" s="50">
        <f t="shared" ca="1" si="2"/>
        <v>0</v>
      </c>
    </row>
    <row r="13" spans="1:47" ht="19.5" customHeight="1" x14ac:dyDescent="0.15">
      <c r="A13" s="47"/>
      <c r="B13" s="110"/>
      <c r="C13" s="214" t="str">
        <f>IF(I13=0,"",IF(申込書!$B$4="","",申込書!$B$4))</f>
        <v/>
      </c>
      <c r="D13" s="215"/>
      <c r="E13" s="214" t="str">
        <f>IF(I13=0,"",IF(申込書!$E$4="","",SUBSTITUTE(SUBSTITUTE(申込書!$E$4,"学",""),"校","")))</f>
        <v/>
      </c>
      <c r="F13" s="216"/>
      <c r="G13" s="4"/>
      <c r="H13" s="20"/>
      <c r="I13" s="23"/>
      <c r="J13" s="15"/>
      <c r="K13" s="16"/>
      <c r="L13" s="15"/>
      <c r="M13" s="17"/>
      <c r="N13" s="15"/>
      <c r="O13" s="17"/>
      <c r="P13" s="254"/>
      <c r="Q13" s="208" t="str">
        <f t="shared" si="1"/>
        <v/>
      </c>
      <c r="R13" s="377" t="str">
        <f>IF(I13=0,"",IF(申込書!$E$6="","",申込書!$E$6))</f>
        <v/>
      </c>
      <c r="S13" s="9"/>
      <c r="T13" s="9"/>
      <c r="U13" s="100"/>
      <c r="V13" s="13"/>
      <c r="W13" s="66"/>
      <c r="X13" s="61" t="str" cm="1">
        <f t="array" aca="1" ref="X13" ca="1">IF(クラス・種目リスト!$A$57=1,INDIRECT("$H13")&amp;INDIRECT("$G13")&amp;LEFT(INDIRECT("$D13"),1),INDIRECT("$H13")&amp;INDIRECT("$G13"))</f>
        <v/>
      </c>
      <c r="Y13" s="54" t="str" cm="1">
        <f t="array" aca="1" ref="Y13" ca="1">IFERROR(HLOOKUP(INDIRECT("X13"),クラス・種目リスト!$O$156:$Z$162,3,FALSE),"-")</f>
        <v>-</v>
      </c>
      <c r="Z13" s="54" t="str" cm="1">
        <f t="array" aca="1" ref="Z13" ca="1">IFERROR(HLOOKUP(INDIRECT("X13"),クラス・種目リスト!$O$156:$Z$162,4,FALSE),"-")</f>
        <v>-</v>
      </c>
      <c r="AA13" s="54" t="str" cm="1">
        <f t="array" aca="1" ref="AA13" ca="1">IFERROR(HLOOKUP(INDIRECT("X13"),クラス・種目リスト!$O$156:$Z$162,5,FALSE),"-")</f>
        <v>-</v>
      </c>
      <c r="AB13" s="54" t="str" cm="1">
        <f t="array" aca="1" ref="AB13" ca="1">IFERROR(HLOOKUP(INDIRECT("X13"),クラス・種目リスト!$O$156:$Z$162,6,FALSE),"-")</f>
        <v>-</v>
      </c>
      <c r="AC13" s="54" t="str" cm="1">
        <f t="array" aca="1" ref="AC13" ca="1">IFERROR(HLOOKUP(INDIRECT("X13"),クラス・種目リスト!$O$156:$Z$162,7,FALSE),"-")</f>
        <v>-</v>
      </c>
      <c r="AD13" s="54"/>
      <c r="AE13" s="54"/>
      <c r="AF13" s="54"/>
      <c r="AG13" s="54"/>
      <c r="AH13" s="54"/>
      <c r="AI13" s="54"/>
      <c r="AJ13" s="54"/>
      <c r="AK13" s="54"/>
      <c r="AL13" s="54"/>
      <c r="AM13" s="54"/>
      <c r="AN13" s="54">
        <f t="shared" ca="1" si="0"/>
        <v>0</v>
      </c>
      <c r="AO13" s="54"/>
      <c r="AP13" s="54"/>
      <c r="AQ13" s="54" cm="1">
        <f t="array" aca="1" ref="AQ13" ca="1">INDIRECT("H13")</f>
        <v>0</v>
      </c>
      <c r="AR13" s="54" cm="1">
        <f t="array" aca="1" ref="AR13" ca="1">IF(INDIRECT("I13")="-",0,COUNTA(INDIRECT("I13")))</f>
        <v>0</v>
      </c>
      <c r="AT13" s="50" t="str" cm="1">
        <f t="array" aca="1" ref="AT13" ca="1">INDIRECT("C13")&amp;INDIRECT("D13")&amp;INDIRECT("G13")&amp;INDIRECT("H13")&amp;INDIRECT("I13")</f>
        <v/>
      </c>
      <c r="AU13" s="50">
        <f t="shared" ca="1" si="2"/>
        <v>0</v>
      </c>
    </row>
    <row r="14" spans="1:47" ht="19.5" customHeight="1" x14ac:dyDescent="0.15">
      <c r="A14" s="47"/>
      <c r="B14" s="110"/>
      <c r="C14" s="211" t="str">
        <f>IF(I14=0,"",IF(申込書!$B$4="","",申込書!$B$4))</f>
        <v/>
      </c>
      <c r="D14" s="212"/>
      <c r="E14" s="214" t="str">
        <f>IF(I14=0,"",IF(申込書!$E$4="","",SUBSTITUTE(SUBSTITUTE(申込書!$E$4,"学",""),"校","")))</f>
        <v/>
      </c>
      <c r="F14" s="216"/>
      <c r="G14" s="4"/>
      <c r="H14" s="20"/>
      <c r="I14" s="23"/>
      <c r="J14" s="15"/>
      <c r="K14" s="16"/>
      <c r="L14" s="15"/>
      <c r="M14" s="17"/>
      <c r="N14" s="15"/>
      <c r="O14" s="17"/>
      <c r="P14" s="254"/>
      <c r="Q14" s="208" t="str">
        <f t="shared" si="1"/>
        <v/>
      </c>
      <c r="R14" s="377" t="str">
        <f>IF(I14=0,"",IF(申込書!$E$6="","",申込書!$E$6))</f>
        <v/>
      </c>
      <c r="S14" s="9"/>
      <c r="T14" s="9"/>
      <c r="U14" s="100"/>
      <c r="V14" s="13"/>
      <c r="W14" s="66"/>
      <c r="X14" s="61" t="str" cm="1">
        <f t="array" aca="1" ref="X14" ca="1">IF(クラス・種目リスト!$A$57=1,INDIRECT("$H14")&amp;INDIRECT("$G14")&amp;LEFT(INDIRECT("$D14"),1),INDIRECT("$H14")&amp;INDIRECT("$G14"))</f>
        <v/>
      </c>
      <c r="Y14" s="54" t="str" cm="1">
        <f t="array" aca="1" ref="Y14" ca="1">IFERROR(HLOOKUP(INDIRECT("X14"),クラス・種目リスト!$O$156:$Z$162,3,FALSE),"-")</f>
        <v>-</v>
      </c>
      <c r="Z14" s="54" t="str" cm="1">
        <f t="array" aca="1" ref="Z14" ca="1">IFERROR(HLOOKUP(INDIRECT("X14"),クラス・種目リスト!$O$156:$Z$162,4,FALSE),"-")</f>
        <v>-</v>
      </c>
      <c r="AA14" s="54" t="str" cm="1">
        <f t="array" aca="1" ref="AA14" ca="1">IFERROR(HLOOKUP(INDIRECT("X14"),クラス・種目リスト!$O$156:$Z$162,5,FALSE),"-")</f>
        <v>-</v>
      </c>
      <c r="AB14" s="54" t="str" cm="1">
        <f t="array" aca="1" ref="AB14" ca="1">IFERROR(HLOOKUP(INDIRECT("X14"),クラス・種目リスト!$O$156:$Z$162,6,FALSE),"-")</f>
        <v>-</v>
      </c>
      <c r="AC14" s="54" t="str" cm="1">
        <f t="array" aca="1" ref="AC14" ca="1">IFERROR(HLOOKUP(INDIRECT("X14"),クラス・種目リスト!$O$156:$Z$162,7,FALSE),"-")</f>
        <v>-</v>
      </c>
      <c r="AD14" s="54"/>
      <c r="AE14" s="54"/>
      <c r="AF14" s="54"/>
      <c r="AG14" s="54"/>
      <c r="AH14" s="54"/>
      <c r="AI14" s="54"/>
      <c r="AJ14" s="54"/>
      <c r="AK14" s="54"/>
      <c r="AL14" s="54"/>
      <c r="AM14" s="54"/>
      <c r="AN14" s="54">
        <f t="shared" ca="1" si="0"/>
        <v>0</v>
      </c>
      <c r="AO14" s="54"/>
      <c r="AP14" s="54"/>
      <c r="AQ14" s="54" cm="1">
        <f t="array" aca="1" ref="AQ14" ca="1">INDIRECT("H14")</f>
        <v>0</v>
      </c>
      <c r="AR14" s="54" cm="1">
        <f t="array" aca="1" ref="AR14" ca="1">IF(INDIRECT("I14")="-",0,COUNTA(INDIRECT("I14")))</f>
        <v>0</v>
      </c>
      <c r="AT14" s="50" t="str" cm="1">
        <f t="array" aca="1" ref="AT14" ca="1">INDIRECT("C14")&amp;INDIRECT("D14")&amp;INDIRECT("G14")&amp;INDIRECT("H14")&amp;INDIRECT("I14")</f>
        <v/>
      </c>
      <c r="AU14" s="50">
        <f t="shared" ca="1" si="2"/>
        <v>0</v>
      </c>
    </row>
    <row r="15" spans="1:47" ht="19.5" customHeight="1" x14ac:dyDescent="0.15">
      <c r="A15" s="47"/>
      <c r="B15" s="110"/>
      <c r="C15" s="214" t="str">
        <f>IF(I15=0,"",IF(申込書!$B$4="","",申込書!$B$4))</f>
        <v/>
      </c>
      <c r="D15" s="215"/>
      <c r="E15" s="214" t="str">
        <f>IF(I15=0,"",IF(申込書!$E$4="","",SUBSTITUTE(SUBSTITUTE(申込書!$E$4,"学",""),"校","")))</f>
        <v/>
      </c>
      <c r="F15" s="216"/>
      <c r="G15" s="4"/>
      <c r="H15" s="20"/>
      <c r="I15" s="23"/>
      <c r="J15" s="15"/>
      <c r="K15" s="16"/>
      <c r="L15" s="15"/>
      <c r="M15" s="17"/>
      <c r="N15" s="15"/>
      <c r="O15" s="17"/>
      <c r="P15" s="254"/>
      <c r="Q15" s="208" t="str">
        <f t="shared" si="1"/>
        <v/>
      </c>
      <c r="R15" s="377" t="str">
        <f>IF(I15=0,"",IF(申込書!$E$6="","",申込書!$E$6))</f>
        <v/>
      </c>
      <c r="S15" s="9"/>
      <c r="T15" s="9"/>
      <c r="U15" s="100"/>
      <c r="V15" s="13"/>
      <c r="W15" s="66"/>
      <c r="X15" s="61" t="str" cm="1">
        <f t="array" aca="1" ref="X15" ca="1">IF(クラス・種目リスト!$A$57=1,INDIRECT("$H15")&amp;INDIRECT("$G15")&amp;LEFT(INDIRECT("$D15"),1),INDIRECT("$H15")&amp;INDIRECT("$G15"))</f>
        <v/>
      </c>
      <c r="Y15" s="54" t="str" cm="1">
        <f t="array" aca="1" ref="Y15" ca="1">IFERROR(HLOOKUP(INDIRECT("X15"),クラス・種目リスト!$O$156:$Z$162,3,FALSE),"-")</f>
        <v>-</v>
      </c>
      <c r="Z15" s="54" t="str" cm="1">
        <f t="array" aca="1" ref="Z15" ca="1">IFERROR(HLOOKUP(INDIRECT("X15"),クラス・種目リスト!$O$156:$Z$162,4,FALSE),"-")</f>
        <v>-</v>
      </c>
      <c r="AA15" s="54" t="str" cm="1">
        <f t="array" aca="1" ref="AA15" ca="1">IFERROR(HLOOKUP(INDIRECT("X15"),クラス・種目リスト!$O$156:$Z$162,5,FALSE),"-")</f>
        <v>-</v>
      </c>
      <c r="AB15" s="54" t="str" cm="1">
        <f t="array" aca="1" ref="AB15" ca="1">IFERROR(HLOOKUP(INDIRECT("X15"),クラス・種目リスト!$O$156:$Z$162,6,FALSE),"-")</f>
        <v>-</v>
      </c>
      <c r="AC15" s="54" t="str" cm="1">
        <f t="array" aca="1" ref="AC15" ca="1">IFERROR(HLOOKUP(INDIRECT("X15"),クラス・種目リスト!$O$156:$Z$162,7,FALSE),"-")</f>
        <v>-</v>
      </c>
      <c r="AD15" s="54"/>
      <c r="AE15" s="54"/>
      <c r="AF15" s="54"/>
      <c r="AG15" s="54"/>
      <c r="AH15" s="54"/>
      <c r="AI15" s="54"/>
      <c r="AJ15" s="54"/>
      <c r="AK15" s="54"/>
      <c r="AL15" s="54"/>
      <c r="AM15" s="54"/>
      <c r="AN15" s="54">
        <f t="shared" ca="1" si="0"/>
        <v>0</v>
      </c>
      <c r="AO15" s="54"/>
      <c r="AP15" s="54"/>
      <c r="AQ15" s="54" cm="1">
        <f t="array" aca="1" ref="AQ15" ca="1">INDIRECT("H15")</f>
        <v>0</v>
      </c>
      <c r="AR15" s="54" cm="1">
        <f t="array" aca="1" ref="AR15" ca="1">IF(INDIRECT("I15")="-",0,COUNTA(INDIRECT("I15")))</f>
        <v>0</v>
      </c>
      <c r="AT15" s="50" t="str" cm="1">
        <f t="array" aca="1" ref="AT15" ca="1">INDIRECT("C15")&amp;INDIRECT("D15")&amp;INDIRECT("G15")&amp;INDIRECT("H15")&amp;INDIRECT("I15")</f>
        <v/>
      </c>
      <c r="AU15" s="50">
        <f t="shared" ca="1" si="2"/>
        <v>0</v>
      </c>
    </row>
    <row r="16" spans="1:47" ht="19.5" customHeight="1" x14ac:dyDescent="0.15">
      <c r="A16" s="47"/>
      <c r="B16" s="110"/>
      <c r="C16" s="211" t="str">
        <f>IF(I16=0,"",IF(申込書!$B$4="","",申込書!$B$4))</f>
        <v/>
      </c>
      <c r="D16" s="212"/>
      <c r="E16" s="214" t="str">
        <f>IF(I16=0,"",IF(申込書!$E$4="","",SUBSTITUTE(SUBSTITUTE(申込書!$E$4,"学",""),"校","")))</f>
        <v/>
      </c>
      <c r="F16" s="216"/>
      <c r="G16" s="4"/>
      <c r="H16" s="20"/>
      <c r="I16" s="23"/>
      <c r="J16" s="15"/>
      <c r="K16" s="16"/>
      <c r="L16" s="15"/>
      <c r="M16" s="17"/>
      <c r="N16" s="15"/>
      <c r="O16" s="17"/>
      <c r="P16" s="254"/>
      <c r="Q16" s="208" t="str">
        <f t="shared" si="1"/>
        <v/>
      </c>
      <c r="R16" s="377" t="str">
        <f>IF(I16=0,"",IF(申込書!$E$6="","",申込書!$E$6))</f>
        <v/>
      </c>
      <c r="S16" s="9"/>
      <c r="T16" s="9"/>
      <c r="U16" s="100"/>
      <c r="V16" s="13"/>
      <c r="W16" s="66"/>
      <c r="X16" s="61" t="str" cm="1">
        <f t="array" aca="1" ref="X16" ca="1">IF(クラス・種目リスト!$A$57=1,INDIRECT("$H116")&amp;INDIRECT("$G116")&amp;LEFT(INDIRECT("$D116"),1),INDIRECT("$H116")&amp;INDIRECT("$G116"))</f>
        <v/>
      </c>
      <c r="Y16" s="54" t="str" cm="1">
        <f t="array" aca="1" ref="Y16" ca="1">IFERROR(HLOOKUP(INDIRECT("X16"),クラス・種目リスト!$O$156:$Z$162,3,FALSE),"-")</f>
        <v>-</v>
      </c>
      <c r="Z16" s="54" t="str" cm="1">
        <f t="array" aca="1" ref="Z16" ca="1">IFERROR(HLOOKUP(INDIRECT("X16"),クラス・種目リスト!$O$156:$Z$162,4,FALSE),"-")</f>
        <v>-</v>
      </c>
      <c r="AA16" s="54" t="str" cm="1">
        <f t="array" aca="1" ref="AA16" ca="1">IFERROR(HLOOKUP(INDIRECT("X16"),クラス・種目リスト!$O$156:$Z$162,5,FALSE),"-")</f>
        <v>-</v>
      </c>
      <c r="AB16" s="54" t="str" cm="1">
        <f t="array" aca="1" ref="AB16" ca="1">IFERROR(HLOOKUP(INDIRECT("X16"),クラス・種目リスト!$O$156:$Z$162,6,FALSE),"-")</f>
        <v>-</v>
      </c>
      <c r="AC16" s="54" t="str" cm="1">
        <f t="array" aca="1" ref="AC16" ca="1">IFERROR(HLOOKUP(INDIRECT("X16"),クラス・種目リスト!$O$156:$Z$162,7,FALSE),"-")</f>
        <v>-</v>
      </c>
      <c r="AD16" s="54"/>
      <c r="AE16" s="54"/>
      <c r="AF16" s="54"/>
      <c r="AG16" s="54"/>
      <c r="AH16" s="54"/>
      <c r="AI16" s="54"/>
      <c r="AJ16" s="54"/>
      <c r="AK16" s="54"/>
      <c r="AL16" s="54"/>
      <c r="AM16" s="54"/>
      <c r="AN16" s="54">
        <f t="shared" ca="1" si="0"/>
        <v>0</v>
      </c>
      <c r="AO16" s="54"/>
      <c r="AP16" s="54"/>
      <c r="AQ16" s="54" cm="1">
        <f t="array" aca="1" ref="AQ16" ca="1">INDIRECT("H16")</f>
        <v>0</v>
      </c>
      <c r="AR16" s="54" cm="1">
        <f t="array" aca="1" ref="AR16" ca="1">IF(INDIRECT("I16")="-",0,COUNTA(INDIRECT("I16")))</f>
        <v>0</v>
      </c>
      <c r="AT16" s="50" t="str" cm="1">
        <f t="array" aca="1" ref="AT16" ca="1">INDIRECT("C16")&amp;INDIRECT("D16")&amp;INDIRECT("G16")&amp;INDIRECT("H16")&amp;INDIRECT("I16")</f>
        <v/>
      </c>
      <c r="AU16" s="50">
        <f t="shared" ca="1" si="2"/>
        <v>0</v>
      </c>
    </row>
    <row r="17" spans="1:47" ht="19.5" customHeight="1" x14ac:dyDescent="0.15">
      <c r="A17" s="47"/>
      <c r="B17" s="110"/>
      <c r="C17" s="214" t="str">
        <f>IF(I17=0,"",IF(申込書!$B$4="","",申込書!$B$4))</f>
        <v/>
      </c>
      <c r="D17" s="215"/>
      <c r="E17" s="214" t="str">
        <f>IF(I17=0,"",IF(申込書!$E$4="","",SUBSTITUTE(SUBSTITUTE(申込書!$E$4,"学",""),"校","")))</f>
        <v/>
      </c>
      <c r="F17" s="216"/>
      <c r="G17" s="4"/>
      <c r="H17" s="20"/>
      <c r="I17" s="23"/>
      <c r="J17" s="15"/>
      <c r="K17" s="16"/>
      <c r="L17" s="15"/>
      <c r="M17" s="17"/>
      <c r="N17" s="15"/>
      <c r="O17" s="17"/>
      <c r="P17" s="254"/>
      <c r="Q17" s="208" t="str">
        <f t="shared" si="1"/>
        <v/>
      </c>
      <c r="R17" s="377" t="str">
        <f>IF(I17=0,"",IF(申込書!$E$6="","",申込書!$E$6))</f>
        <v/>
      </c>
      <c r="S17" s="9"/>
      <c r="T17" s="9"/>
      <c r="U17" s="100"/>
      <c r="V17" s="13"/>
      <c r="W17" s="66"/>
      <c r="X17" s="61" t="str" cm="1">
        <f t="array" aca="1" ref="X17" ca="1">IF(クラス・種目リスト!$A$57=1,INDIRECT("$H17")&amp;INDIRECT("$G17")&amp;LEFT(INDIRECT("$D17"),1),INDIRECT("$H17")&amp;INDIRECT("$G17"))</f>
        <v/>
      </c>
      <c r="Y17" s="54" t="str" cm="1">
        <f t="array" aca="1" ref="Y17" ca="1">IFERROR(HLOOKUP(INDIRECT("X17"),クラス・種目リスト!$O$156:$Z$162,3,FALSE),"-")</f>
        <v>-</v>
      </c>
      <c r="Z17" s="54" t="str" cm="1">
        <f t="array" aca="1" ref="Z17" ca="1">IFERROR(HLOOKUP(INDIRECT("X17"),クラス・種目リスト!$O$156:$Z$162,4,FALSE),"-")</f>
        <v>-</v>
      </c>
      <c r="AA17" s="54" t="str" cm="1">
        <f t="array" aca="1" ref="AA17" ca="1">IFERROR(HLOOKUP(INDIRECT("X17"),クラス・種目リスト!$O$156:$Z$162,5,FALSE),"-")</f>
        <v>-</v>
      </c>
      <c r="AB17" s="54" t="str" cm="1">
        <f t="array" aca="1" ref="AB17" ca="1">IFERROR(HLOOKUP(INDIRECT("X17"),クラス・種目リスト!$O$156:$Z$162,6,FALSE),"-")</f>
        <v>-</v>
      </c>
      <c r="AC17" s="54" t="str" cm="1">
        <f t="array" aca="1" ref="AC17" ca="1">IFERROR(HLOOKUP(INDIRECT("X17"),クラス・種目リスト!$O$156:$Z$162,7,FALSE),"-")</f>
        <v>-</v>
      </c>
      <c r="AD17" s="54"/>
      <c r="AE17" s="54"/>
      <c r="AF17" s="54"/>
      <c r="AG17" s="54"/>
      <c r="AH17" s="54"/>
      <c r="AI17" s="54"/>
      <c r="AJ17" s="54"/>
      <c r="AK17" s="54"/>
      <c r="AL17" s="54"/>
      <c r="AM17" s="54"/>
      <c r="AN17" s="54">
        <f t="shared" ca="1" si="0"/>
        <v>0</v>
      </c>
      <c r="AO17" s="54"/>
      <c r="AP17" s="54"/>
      <c r="AQ17" s="54" cm="1">
        <f t="array" aca="1" ref="AQ17" ca="1">INDIRECT("H17")</f>
        <v>0</v>
      </c>
      <c r="AR17" s="54" cm="1">
        <f t="array" aca="1" ref="AR17" ca="1">IF(INDIRECT("I17")="-",0,COUNTA(INDIRECT("I17")))</f>
        <v>0</v>
      </c>
      <c r="AT17" s="50" t="str" cm="1">
        <f t="array" aca="1" ref="AT17" ca="1">INDIRECT("C17")&amp;INDIRECT("D17")&amp;INDIRECT("G17")&amp;INDIRECT("H17")&amp;INDIRECT("I17")</f>
        <v/>
      </c>
      <c r="AU17" s="50">
        <f t="shared" ca="1" si="2"/>
        <v>0</v>
      </c>
    </row>
    <row r="18" spans="1:47" ht="19.5" customHeight="1" x14ac:dyDescent="0.15">
      <c r="A18" s="47"/>
      <c r="B18" s="110"/>
      <c r="C18" s="214" t="str">
        <f>IF(I18=0,"",IF(申込書!$B$4="","",申込書!$B$4))</f>
        <v/>
      </c>
      <c r="D18" s="215"/>
      <c r="E18" s="214" t="str">
        <f>IF(I18=0,"",IF(申込書!$E$4="","",SUBSTITUTE(SUBSTITUTE(申込書!$E$4,"学",""),"校","")))</f>
        <v/>
      </c>
      <c r="F18" s="216"/>
      <c r="G18" s="4"/>
      <c r="H18" s="20"/>
      <c r="I18" s="23"/>
      <c r="J18" s="15"/>
      <c r="K18" s="16"/>
      <c r="L18" s="15"/>
      <c r="M18" s="17"/>
      <c r="N18" s="15"/>
      <c r="O18" s="17"/>
      <c r="P18" s="254"/>
      <c r="Q18" s="208" t="str">
        <f t="shared" si="1"/>
        <v/>
      </c>
      <c r="R18" s="377" t="str">
        <f>IF(I18=0,"",IF(申込書!$E$6="","",申込書!$E$6))</f>
        <v/>
      </c>
      <c r="S18" s="9"/>
      <c r="T18" s="9"/>
      <c r="U18" s="100"/>
      <c r="V18" s="13"/>
      <c r="W18" s="66"/>
      <c r="X18" s="61" t="str" cm="1">
        <f t="array" aca="1" ref="X18" ca="1">IF(クラス・種目リスト!$A$57=1,INDIRECT("$H18")&amp;INDIRECT("$G18")&amp;LEFT(INDIRECT("$D18"),1),INDIRECT("$H18")&amp;INDIRECT("$G18"))</f>
        <v/>
      </c>
      <c r="Y18" s="54" t="str" cm="1">
        <f t="array" aca="1" ref="Y18" ca="1">IFERROR(HLOOKUP(INDIRECT("X18"),クラス・種目リスト!$O$156:$Z$162,3,FALSE),"-")</f>
        <v>-</v>
      </c>
      <c r="Z18" s="54" t="str" cm="1">
        <f t="array" aca="1" ref="Z18" ca="1">IFERROR(HLOOKUP(INDIRECT("X18"),クラス・種目リスト!$O$156:$Z$162,4,FALSE),"-")</f>
        <v>-</v>
      </c>
      <c r="AA18" s="54" t="str" cm="1">
        <f t="array" aca="1" ref="AA18" ca="1">IFERROR(HLOOKUP(INDIRECT("X18"),クラス・種目リスト!$O$156:$Z$162,5,FALSE),"-")</f>
        <v>-</v>
      </c>
      <c r="AB18" s="54" t="str" cm="1">
        <f t="array" aca="1" ref="AB18" ca="1">IFERROR(HLOOKUP(INDIRECT("X18"),クラス・種目リスト!$O$156:$Z$162,6,FALSE),"-")</f>
        <v>-</v>
      </c>
      <c r="AC18" s="54" t="str" cm="1">
        <f t="array" aca="1" ref="AC18" ca="1">IFERROR(HLOOKUP(INDIRECT("X18"),クラス・種目リスト!$O$156:$Z$162,7,FALSE),"-")</f>
        <v>-</v>
      </c>
      <c r="AD18" s="54"/>
      <c r="AE18" s="54"/>
      <c r="AF18" s="54"/>
      <c r="AG18" s="54"/>
      <c r="AH18" s="54"/>
      <c r="AI18" s="54"/>
      <c r="AJ18" s="54"/>
      <c r="AK18" s="54"/>
      <c r="AL18" s="54"/>
      <c r="AM18" s="54"/>
      <c r="AN18" s="54">
        <f t="shared" ca="1" si="0"/>
        <v>0</v>
      </c>
      <c r="AO18" s="54"/>
      <c r="AP18" s="54"/>
      <c r="AQ18" s="54" cm="1">
        <f t="array" aca="1" ref="AQ18" ca="1">INDIRECT("H18")</f>
        <v>0</v>
      </c>
      <c r="AR18" s="54" cm="1">
        <f t="array" aca="1" ref="AR18" ca="1">IF(INDIRECT("I18")="-",0,COUNTA(INDIRECT("I18")))</f>
        <v>0</v>
      </c>
      <c r="AT18" s="50" t="str" cm="1">
        <f t="array" aca="1" ref="AT18" ca="1">INDIRECT("C18")&amp;INDIRECT("D18")&amp;INDIRECT("G18")&amp;INDIRECT("H18")&amp;INDIRECT("I18")</f>
        <v/>
      </c>
      <c r="AU18" s="50">
        <f t="shared" ca="1" si="2"/>
        <v>0</v>
      </c>
    </row>
    <row r="19" spans="1:47" ht="19.2" customHeight="1" x14ac:dyDescent="0.15">
      <c r="A19" s="47"/>
      <c r="B19" s="110"/>
      <c r="C19" s="211" t="str">
        <f>IF(I19=0,"",IF(申込書!$B$4="","",申込書!$B$4))</f>
        <v/>
      </c>
      <c r="D19" s="212"/>
      <c r="E19" s="211" t="str">
        <f>IF(I19=0,"",IF(申込書!$E$4="","",SUBSTITUTE(SUBSTITUTE(申込書!$E$4,"学",""),"校","")))</f>
        <v/>
      </c>
      <c r="F19" s="213"/>
      <c r="G19" s="4"/>
      <c r="H19" s="28"/>
      <c r="I19" s="23"/>
      <c r="J19" s="15"/>
      <c r="K19" s="16"/>
      <c r="L19" s="15"/>
      <c r="M19" s="17"/>
      <c r="N19" s="15"/>
      <c r="O19" s="17"/>
      <c r="P19" s="254"/>
      <c r="Q19" s="208" t="str">
        <f t="shared" si="1"/>
        <v/>
      </c>
      <c r="R19" s="377" t="str">
        <f>IF(I19=0,"",IF(申込書!$E$6="","",申込書!$E$6))</f>
        <v/>
      </c>
      <c r="S19" s="9"/>
      <c r="T19" s="9"/>
      <c r="U19" s="100"/>
      <c r="V19" s="13"/>
      <c r="W19" s="66"/>
      <c r="X19" s="61" t="str" cm="1">
        <f t="array" aca="1" ref="X19" ca="1">IF(クラス・種目リスト!$A$57=1,INDIRECT("$H19")&amp;INDIRECT("$G19")&amp;LEFT(INDIRECT("$D19"),1),INDIRECT("$H19")&amp;INDIRECT("$G19"))</f>
        <v/>
      </c>
      <c r="Y19" s="54" t="str" cm="1">
        <f t="array" aca="1" ref="Y19" ca="1">IFERROR(HLOOKUP(INDIRECT("X19"),クラス・種目リスト!$O$156:$Z$162,3,FALSE),"-")</f>
        <v>-</v>
      </c>
      <c r="Z19" s="54" t="str" cm="1">
        <f t="array" aca="1" ref="Z19" ca="1">IFERROR(HLOOKUP(INDIRECT("X19"),クラス・種目リスト!$O$156:$Z$162,4,FALSE),"-")</f>
        <v>-</v>
      </c>
      <c r="AA19" s="54" t="str" cm="1">
        <f t="array" aca="1" ref="AA19" ca="1">IFERROR(HLOOKUP(INDIRECT("X19"),クラス・種目リスト!$O$156:$Z$162,5,FALSE),"-")</f>
        <v>-</v>
      </c>
      <c r="AB19" s="54" t="str" cm="1">
        <f t="array" aca="1" ref="AB19" ca="1">IFERROR(HLOOKUP(INDIRECT("X19"),クラス・種目リスト!$O$156:$Z$162,6,FALSE),"-")</f>
        <v>-</v>
      </c>
      <c r="AC19" s="54" t="str" cm="1">
        <f t="array" aca="1" ref="AC19" ca="1">IFERROR(HLOOKUP(INDIRECT("X19"),クラス・種目リスト!$O$156:$Z$162,7,FALSE),"-")</f>
        <v>-</v>
      </c>
      <c r="AD19" s="54"/>
      <c r="AE19" s="54"/>
      <c r="AF19" s="54"/>
      <c r="AG19" s="54"/>
      <c r="AH19" s="54"/>
      <c r="AI19" s="54"/>
      <c r="AJ19" s="54"/>
      <c r="AK19" s="54"/>
      <c r="AL19" s="54"/>
      <c r="AM19" s="54"/>
      <c r="AN19" s="54">
        <f t="shared" ca="1" si="0"/>
        <v>0</v>
      </c>
      <c r="AO19" s="54"/>
      <c r="AP19" s="54"/>
      <c r="AQ19" s="54" cm="1">
        <f t="array" aca="1" ref="AQ19" ca="1">INDIRECT("H19")</f>
        <v>0</v>
      </c>
      <c r="AR19" s="54" cm="1">
        <f t="array" aca="1" ref="AR19" ca="1">IF(INDIRECT("I19")="-",0,COUNTA(INDIRECT("I19")))</f>
        <v>0</v>
      </c>
      <c r="AT19" s="50" t="str" cm="1">
        <f t="array" aca="1" ref="AT19" ca="1">INDIRECT("C19")&amp;INDIRECT("D19")&amp;INDIRECT("G19")&amp;INDIRECT("H19")&amp;INDIRECT("I19")</f>
        <v/>
      </c>
      <c r="AU19" s="50">
        <f t="shared" ca="1" si="2"/>
        <v>0</v>
      </c>
    </row>
    <row r="20" spans="1:47" ht="19.2" customHeight="1" x14ac:dyDescent="0.15">
      <c r="A20" s="47"/>
      <c r="B20" s="110"/>
      <c r="C20" s="214" t="str">
        <f>IF(I20=0,"",IF(申込書!$B$4="","",申込書!$B$4))</f>
        <v/>
      </c>
      <c r="D20" s="215"/>
      <c r="E20" s="214" t="str">
        <f>IF(I20=0,"",IF(申込書!$E$4="","",SUBSTITUTE(SUBSTITUTE(申込書!$E$4,"学",""),"校","")))</f>
        <v/>
      </c>
      <c r="F20" s="216"/>
      <c r="G20" s="4"/>
      <c r="H20" s="20"/>
      <c r="I20" s="23"/>
      <c r="J20" s="15"/>
      <c r="K20" s="16"/>
      <c r="L20" s="15"/>
      <c r="M20" s="17"/>
      <c r="N20" s="15"/>
      <c r="O20" s="17"/>
      <c r="P20" s="254"/>
      <c r="Q20" s="208" t="str">
        <f t="shared" si="1"/>
        <v/>
      </c>
      <c r="R20" s="377" t="str">
        <f>IF(I20=0,"",IF(申込書!$E$6="","",申込書!$E$6))</f>
        <v/>
      </c>
      <c r="S20" s="9"/>
      <c r="T20" s="9"/>
      <c r="U20" s="100"/>
      <c r="V20" s="13"/>
      <c r="W20" s="66"/>
      <c r="X20" s="61" t="str" cm="1">
        <f t="array" aca="1" ref="X20" ca="1">IF(クラス・種目リスト!$A$57=1,INDIRECT("$H20")&amp;INDIRECT("$G20")&amp;LEFT(INDIRECT("$D20"),1),INDIRECT("$H20")&amp;INDIRECT("$G20"))</f>
        <v/>
      </c>
      <c r="Y20" s="54" t="str" cm="1">
        <f t="array" aca="1" ref="Y20" ca="1">IFERROR(HLOOKUP(INDIRECT("X20"),クラス・種目リスト!$O$156:$Z$162,3,FALSE),"-")</f>
        <v>-</v>
      </c>
      <c r="Z20" s="54" t="str" cm="1">
        <f t="array" aca="1" ref="Z20" ca="1">IFERROR(HLOOKUP(INDIRECT("X20"),クラス・種目リスト!$O$156:$Z$162,4,FALSE),"-")</f>
        <v>-</v>
      </c>
      <c r="AA20" s="54" t="str" cm="1">
        <f t="array" aca="1" ref="AA20" ca="1">IFERROR(HLOOKUP(INDIRECT("X20"),クラス・種目リスト!$O$156:$Z$162,5,FALSE),"-")</f>
        <v>-</v>
      </c>
      <c r="AB20" s="54" t="str" cm="1">
        <f t="array" aca="1" ref="AB20" ca="1">IFERROR(HLOOKUP(INDIRECT("X20"),クラス・種目リスト!$O$156:$Z$162,6,FALSE),"-")</f>
        <v>-</v>
      </c>
      <c r="AC20" s="54" t="str" cm="1">
        <f t="array" aca="1" ref="AC20" ca="1">IFERROR(HLOOKUP(INDIRECT("X20"),クラス・種目リスト!$O$156:$Z$162,7,FALSE),"-")</f>
        <v>-</v>
      </c>
      <c r="AD20" s="54"/>
      <c r="AE20" s="54"/>
      <c r="AF20" s="54"/>
      <c r="AG20" s="54"/>
      <c r="AH20" s="54"/>
      <c r="AI20" s="54"/>
      <c r="AJ20" s="54"/>
      <c r="AK20" s="54"/>
      <c r="AL20" s="54"/>
      <c r="AM20" s="54"/>
      <c r="AN20" s="54">
        <f t="shared" ca="1" si="0"/>
        <v>0</v>
      </c>
      <c r="AO20" s="54"/>
      <c r="AP20" s="54"/>
      <c r="AQ20" s="54" cm="1">
        <f t="array" aca="1" ref="AQ20" ca="1">INDIRECT("H20")</f>
        <v>0</v>
      </c>
      <c r="AR20" s="54" cm="1">
        <f t="array" aca="1" ref="AR20" ca="1">IF(INDIRECT("I20")="-",0,COUNTA(INDIRECT("I20")))</f>
        <v>0</v>
      </c>
      <c r="AT20" s="50" t="str" cm="1">
        <f t="array" aca="1" ref="AT20" ca="1">INDIRECT("C20")&amp;INDIRECT("D20")&amp;INDIRECT("G20")&amp;INDIRECT("H20")&amp;INDIRECT("I20")</f>
        <v/>
      </c>
      <c r="AU20" s="50">
        <f t="shared" ca="1" si="2"/>
        <v>0</v>
      </c>
    </row>
    <row r="21" spans="1:47" ht="19.5" customHeight="1" x14ac:dyDescent="0.15">
      <c r="A21" s="47"/>
      <c r="B21" s="110"/>
      <c r="C21" s="211" t="str">
        <f>IF(I21=0,"",IF(申込書!$B$4="","",申込書!$B$4))</f>
        <v/>
      </c>
      <c r="D21" s="212"/>
      <c r="E21" s="214" t="str">
        <f>IF(I21=0,"",IF(申込書!$E$4="","",SUBSTITUTE(SUBSTITUTE(申込書!$E$4,"学",""),"校","")))</f>
        <v/>
      </c>
      <c r="F21" s="216"/>
      <c r="G21" s="4"/>
      <c r="H21" s="20"/>
      <c r="I21" s="23"/>
      <c r="J21" s="15"/>
      <c r="K21" s="16"/>
      <c r="L21" s="15"/>
      <c r="M21" s="17"/>
      <c r="N21" s="15"/>
      <c r="O21" s="17"/>
      <c r="P21" s="254"/>
      <c r="Q21" s="208" t="str">
        <f t="shared" si="1"/>
        <v/>
      </c>
      <c r="R21" s="377" t="str">
        <f>IF(I21=0,"",IF(申込書!$E$6="","",申込書!$E$6))</f>
        <v/>
      </c>
      <c r="S21" s="9"/>
      <c r="T21" s="9"/>
      <c r="U21" s="100"/>
      <c r="V21" s="13"/>
      <c r="W21" s="66"/>
      <c r="X21" s="61" t="str" cm="1">
        <f t="array" aca="1" ref="X21" ca="1">IF(クラス・種目リスト!$A$57=1,INDIRECT("$H21")&amp;INDIRECT("$G21")&amp;LEFT(INDIRECT("$D21"),1),INDIRECT("$H21")&amp;INDIRECT("$G21"))</f>
        <v/>
      </c>
      <c r="Y21" s="54" t="str" cm="1">
        <f t="array" aca="1" ref="Y21" ca="1">IFERROR(HLOOKUP(INDIRECT("X21"),クラス・種目リスト!$O$156:$Z$162,3,FALSE),"-")</f>
        <v>-</v>
      </c>
      <c r="Z21" s="54" t="str" cm="1">
        <f t="array" aca="1" ref="Z21" ca="1">IFERROR(HLOOKUP(INDIRECT("X21"),クラス・種目リスト!$O$156:$Z$162,4,FALSE),"-")</f>
        <v>-</v>
      </c>
      <c r="AA21" s="54" t="str" cm="1">
        <f t="array" aca="1" ref="AA21" ca="1">IFERROR(HLOOKUP(INDIRECT("X21"),クラス・種目リスト!$O$156:$Z$162,5,FALSE),"-")</f>
        <v>-</v>
      </c>
      <c r="AB21" s="54" t="str" cm="1">
        <f t="array" aca="1" ref="AB21" ca="1">IFERROR(HLOOKUP(INDIRECT("X21"),クラス・種目リスト!$O$156:$Z$162,6,FALSE),"-")</f>
        <v>-</v>
      </c>
      <c r="AC21" s="54" t="str" cm="1">
        <f t="array" aca="1" ref="AC21" ca="1">IFERROR(HLOOKUP(INDIRECT("X21"),クラス・種目リスト!$O$156:$Z$162,7,FALSE),"-")</f>
        <v>-</v>
      </c>
      <c r="AD21" s="54"/>
      <c r="AE21" s="54"/>
      <c r="AF21" s="54"/>
      <c r="AG21" s="54"/>
      <c r="AH21" s="54"/>
      <c r="AI21" s="54"/>
      <c r="AJ21" s="54"/>
      <c r="AK21" s="54"/>
      <c r="AL21" s="54"/>
      <c r="AM21" s="54"/>
      <c r="AN21" s="54">
        <f t="shared" ca="1" si="0"/>
        <v>0</v>
      </c>
      <c r="AO21" s="54"/>
      <c r="AP21" s="54"/>
      <c r="AQ21" s="54" cm="1">
        <f t="array" aca="1" ref="AQ21" ca="1">INDIRECT("H21")</f>
        <v>0</v>
      </c>
      <c r="AR21" s="54" cm="1">
        <f t="array" aca="1" ref="AR21" ca="1">IF(INDIRECT("I21")="-",0,COUNTA(INDIRECT("I21")))</f>
        <v>0</v>
      </c>
      <c r="AT21" s="50" t="str" cm="1">
        <f t="array" aca="1" ref="AT21" ca="1">INDIRECT("C21")&amp;INDIRECT("D21")&amp;INDIRECT("G21")&amp;INDIRECT("H21")&amp;INDIRECT("I21")</f>
        <v/>
      </c>
      <c r="AU21" s="50">
        <f t="shared" ca="1" si="2"/>
        <v>0</v>
      </c>
    </row>
    <row r="22" spans="1:47" ht="19.5" customHeight="1" x14ac:dyDescent="0.15">
      <c r="A22" s="47"/>
      <c r="B22" s="110"/>
      <c r="C22" s="214" t="str">
        <f>IF(I22=0,"",IF(申込書!$B$4="","",申込書!$B$4))</f>
        <v/>
      </c>
      <c r="D22" s="215"/>
      <c r="E22" s="214" t="str">
        <f>IF(I22=0,"",IF(申込書!$E$4="","",SUBSTITUTE(SUBSTITUTE(申込書!$E$4,"学",""),"校","")))</f>
        <v/>
      </c>
      <c r="F22" s="216"/>
      <c r="G22" s="4"/>
      <c r="H22" s="20"/>
      <c r="I22" s="23"/>
      <c r="J22" s="15"/>
      <c r="K22" s="16"/>
      <c r="L22" s="15"/>
      <c r="M22" s="17"/>
      <c r="N22" s="15"/>
      <c r="O22" s="17"/>
      <c r="P22" s="254"/>
      <c r="Q22" s="208" t="str">
        <f t="shared" si="1"/>
        <v/>
      </c>
      <c r="R22" s="377" t="str">
        <f>IF(I22=0,"",IF(申込書!$E$6="","",申込書!$E$6))</f>
        <v/>
      </c>
      <c r="S22" s="9"/>
      <c r="T22" s="9"/>
      <c r="U22" s="100"/>
      <c r="V22" s="13"/>
      <c r="W22" s="66"/>
      <c r="X22" s="61" t="str" cm="1">
        <f t="array" aca="1" ref="X22" ca="1">IF(クラス・種目リスト!$A$57=1,INDIRECT("$H22")&amp;INDIRECT("$G22")&amp;LEFT(INDIRECT("$D22"),1),INDIRECT("$H22")&amp;INDIRECT("$G22"))</f>
        <v/>
      </c>
      <c r="Y22" s="54" t="str" cm="1">
        <f t="array" aca="1" ref="Y22" ca="1">IFERROR(HLOOKUP(INDIRECT("X22"),クラス・種目リスト!$O$156:$Z$162,3,FALSE),"-")</f>
        <v>-</v>
      </c>
      <c r="Z22" s="54" t="str" cm="1">
        <f t="array" aca="1" ref="Z22" ca="1">IFERROR(HLOOKUP(INDIRECT("X22"),クラス・種目リスト!$O$156:$Z$162,4,FALSE),"-")</f>
        <v>-</v>
      </c>
      <c r="AA22" s="54" t="str" cm="1">
        <f t="array" aca="1" ref="AA22" ca="1">IFERROR(HLOOKUP(INDIRECT("X22"),クラス・種目リスト!$O$156:$Z$162,5,FALSE),"-")</f>
        <v>-</v>
      </c>
      <c r="AB22" s="54" t="str" cm="1">
        <f t="array" aca="1" ref="AB22" ca="1">IFERROR(HLOOKUP(INDIRECT("X22"),クラス・種目リスト!$O$156:$Z$162,6,FALSE),"-")</f>
        <v>-</v>
      </c>
      <c r="AC22" s="54" t="str" cm="1">
        <f t="array" aca="1" ref="AC22" ca="1">IFERROR(HLOOKUP(INDIRECT("X22"),クラス・種目リスト!$O$156:$Z$162,7,FALSE),"-")</f>
        <v>-</v>
      </c>
      <c r="AD22" s="54"/>
      <c r="AE22" s="54"/>
      <c r="AF22" s="54"/>
      <c r="AG22" s="54"/>
      <c r="AH22" s="54"/>
      <c r="AI22" s="54"/>
      <c r="AJ22" s="54"/>
      <c r="AK22" s="54"/>
      <c r="AL22" s="54"/>
      <c r="AM22" s="54"/>
      <c r="AN22" s="54">
        <f t="shared" ca="1" si="0"/>
        <v>0</v>
      </c>
      <c r="AO22" s="54"/>
      <c r="AP22" s="54"/>
      <c r="AQ22" s="54" cm="1">
        <f t="array" aca="1" ref="AQ22" ca="1">INDIRECT("H22")</f>
        <v>0</v>
      </c>
      <c r="AR22" s="54" cm="1">
        <f t="array" aca="1" ref="AR22" ca="1">IF(INDIRECT("I22")="-",0,COUNTA(INDIRECT("I22")))</f>
        <v>0</v>
      </c>
      <c r="AT22" s="50" t="str" cm="1">
        <f t="array" aca="1" ref="AT22" ca="1">INDIRECT("C22")&amp;INDIRECT("D22")&amp;INDIRECT("G22")&amp;INDIRECT("H22")&amp;INDIRECT("I22")</f>
        <v/>
      </c>
      <c r="AU22" s="50">
        <f t="shared" ca="1" si="2"/>
        <v>0</v>
      </c>
    </row>
    <row r="23" spans="1:47" ht="19.5" customHeight="1" x14ac:dyDescent="0.15">
      <c r="A23" s="47"/>
      <c r="B23" s="110"/>
      <c r="C23" s="211" t="str">
        <f>IF(I23=0,"",IF(申込書!$B$4="","",申込書!$B$4))</f>
        <v/>
      </c>
      <c r="D23" s="212"/>
      <c r="E23" s="214" t="str">
        <f>IF(I23=0,"",IF(申込書!$E$4="","",SUBSTITUTE(SUBSTITUTE(申込書!$E$4,"学",""),"校","")))</f>
        <v/>
      </c>
      <c r="F23" s="216"/>
      <c r="G23" s="4"/>
      <c r="H23" s="20"/>
      <c r="I23" s="23"/>
      <c r="J23" s="15"/>
      <c r="K23" s="16"/>
      <c r="L23" s="15"/>
      <c r="M23" s="17"/>
      <c r="N23" s="15"/>
      <c r="O23" s="17"/>
      <c r="P23" s="254"/>
      <c r="Q23" s="208" t="str">
        <f t="shared" si="1"/>
        <v/>
      </c>
      <c r="R23" s="377" t="str">
        <f>IF(I23=0,"",IF(申込書!$E$6="","",申込書!$E$6))</f>
        <v/>
      </c>
      <c r="S23" s="9"/>
      <c r="T23" s="9"/>
      <c r="U23" s="100"/>
      <c r="V23" s="13"/>
      <c r="W23" s="66"/>
      <c r="X23" s="61" t="str" cm="1">
        <f t="array" aca="1" ref="X23" ca="1">IF(クラス・種目リスト!$A$57=1,INDIRECT("$H23")&amp;INDIRECT("$G23")&amp;LEFT(INDIRECT("$D23"),1),INDIRECT("$H23")&amp;INDIRECT("$G23"))</f>
        <v/>
      </c>
      <c r="Y23" s="54" t="str" cm="1">
        <f t="array" aca="1" ref="Y23" ca="1">IFERROR(HLOOKUP(INDIRECT("X23"),クラス・種目リスト!$O$156:$Z$162,3,FALSE),"-")</f>
        <v>-</v>
      </c>
      <c r="Z23" s="54" t="str" cm="1">
        <f t="array" aca="1" ref="Z23" ca="1">IFERROR(HLOOKUP(INDIRECT("X23"),クラス・種目リスト!$O$156:$Z$162,4,FALSE),"-")</f>
        <v>-</v>
      </c>
      <c r="AA23" s="54" t="str" cm="1">
        <f t="array" aca="1" ref="AA23" ca="1">IFERROR(HLOOKUP(INDIRECT("X23"),クラス・種目リスト!$O$156:$Z$162,5,FALSE),"-")</f>
        <v>-</v>
      </c>
      <c r="AB23" s="54" t="str" cm="1">
        <f t="array" aca="1" ref="AB23" ca="1">IFERROR(HLOOKUP(INDIRECT("X23"),クラス・種目リスト!$O$156:$Z$162,6,FALSE),"-")</f>
        <v>-</v>
      </c>
      <c r="AC23" s="54" t="str" cm="1">
        <f t="array" aca="1" ref="AC23" ca="1">IFERROR(HLOOKUP(INDIRECT("X23"),クラス・種目リスト!$O$156:$Z$162,7,FALSE),"-")</f>
        <v>-</v>
      </c>
      <c r="AD23" s="54"/>
      <c r="AE23" s="54"/>
      <c r="AF23" s="54"/>
      <c r="AG23" s="54"/>
      <c r="AH23" s="54"/>
      <c r="AI23" s="54"/>
      <c r="AJ23" s="54"/>
      <c r="AK23" s="54"/>
      <c r="AL23" s="54"/>
      <c r="AM23" s="54"/>
      <c r="AN23" s="54">
        <f t="shared" ca="1" si="0"/>
        <v>0</v>
      </c>
      <c r="AO23" s="54"/>
      <c r="AP23" s="54"/>
      <c r="AQ23" s="54" cm="1">
        <f t="array" aca="1" ref="AQ23" ca="1">INDIRECT("H23")</f>
        <v>0</v>
      </c>
      <c r="AR23" s="54" cm="1">
        <f t="array" aca="1" ref="AR23" ca="1">IF(INDIRECT("I23")="-",0,COUNTA(INDIRECT("I23")))</f>
        <v>0</v>
      </c>
      <c r="AT23" s="50" t="str" cm="1">
        <f t="array" aca="1" ref="AT23" ca="1">INDIRECT("C23")&amp;INDIRECT("D23")&amp;INDIRECT("G23")&amp;INDIRECT("H23")&amp;INDIRECT("I23")</f>
        <v/>
      </c>
      <c r="AU23" s="50">
        <f t="shared" ca="1" si="2"/>
        <v>0</v>
      </c>
    </row>
    <row r="24" spans="1:47" ht="19.2" customHeight="1" x14ac:dyDescent="0.15">
      <c r="A24" s="65"/>
      <c r="B24" s="66"/>
      <c r="C24" s="67"/>
      <c r="D24" s="67"/>
      <c r="E24" s="68"/>
      <c r="F24" s="68"/>
      <c r="G24" s="66"/>
      <c r="H24" s="67"/>
      <c r="I24" s="69"/>
      <c r="J24" s="69"/>
      <c r="K24" s="69"/>
      <c r="L24" s="69"/>
      <c r="M24" s="69"/>
      <c r="N24" s="69"/>
      <c r="O24" s="69"/>
      <c r="P24" s="69"/>
      <c r="Q24" s="69"/>
      <c r="R24" s="69"/>
      <c r="S24" s="69"/>
      <c r="T24" s="69"/>
      <c r="U24" s="66"/>
      <c r="V24" s="66"/>
      <c r="W24" s="66"/>
      <c r="X24" s="56"/>
      <c r="Y24" s="54"/>
      <c r="Z24" s="54"/>
      <c r="AA24" s="54"/>
      <c r="AB24" s="54"/>
      <c r="AC24" s="54"/>
      <c r="AD24" s="54"/>
      <c r="AE24" s="54"/>
      <c r="AF24" s="54"/>
      <c r="AG24" s="54"/>
      <c r="AH24" s="54"/>
      <c r="AI24" s="54"/>
      <c r="AJ24" s="54"/>
      <c r="AK24" s="54"/>
      <c r="AL24" s="54"/>
      <c r="AM24" s="54"/>
      <c r="AN24" s="54"/>
      <c r="AO24" s="54"/>
      <c r="AP24" s="54"/>
      <c r="AQ24" s="54"/>
      <c r="AR24" s="54"/>
    </row>
  </sheetData>
  <dataConsolidate/>
  <mergeCells count="1">
    <mergeCell ref="J4:O4"/>
  </mergeCells>
  <phoneticPr fontId="3"/>
  <conditionalFormatting sqref="C6:C23">
    <cfRule type="expression" dxfId="3" priority="5">
      <formula>AND($C6="",COUNTA($B6)&gt;0)</formula>
    </cfRule>
  </conditionalFormatting>
  <conditionalFormatting sqref="D6:D23">
    <cfRule type="expression" dxfId="2" priority="2">
      <formula>$AU6&gt;1</formula>
    </cfRule>
  </conditionalFormatting>
  <conditionalFormatting sqref="F6:F23">
    <cfRule type="expression" dxfId="1" priority="1">
      <formula>$AU6&gt;1</formula>
    </cfRule>
  </conditionalFormatting>
  <conditionalFormatting sqref="I6:I23">
    <cfRule type="expression" dxfId="0" priority="46">
      <formula>AND($AN6=0,COUNTA($I6)&gt;0)</formula>
    </cfRule>
  </conditionalFormatting>
  <dataValidations count="6">
    <dataValidation allowBlank="1" showInputMessage="1" sqref="A6:A23 Q6:R23 B1:B1048576" xr:uid="{7E53C71D-DEA0-49E8-8CC4-48BFF96813A1}"/>
    <dataValidation type="whole" allowBlank="1" showInputMessage="1" showErrorMessage="1" sqref="J5:O23 S5:T23" xr:uid="{0E7B638B-C8F4-4C49-8CCB-EFD272BB7F0A}">
      <formula1>0</formula1>
      <formula2>9</formula2>
    </dataValidation>
    <dataValidation errorStyle="information" allowBlank="1" showInputMessage="1" showErrorMessage="1" errorTitle="リレー複数登録の場合" error="リストからA,B,C・・・を選択して下さい" sqref="W6:W23" xr:uid="{369EB870-C369-4346-A0BA-77481F5C087E}"/>
    <dataValidation type="list" allowBlank="1" showInputMessage="1" showErrorMessage="1" sqref="I6:I23" xr:uid="{FFA059FD-89C9-4535-8FA1-3F18FAC34C26}">
      <formula1>$Y6:$AC6</formula1>
    </dataValidation>
    <dataValidation type="list" allowBlank="1" showInputMessage="1" showErrorMessage="1" sqref="H5:H23" xr:uid="{525B1467-326B-45D7-BD14-F71B429DCAA2}">
      <formula1>$AH$1:$AK$1</formula1>
    </dataValidation>
    <dataValidation type="list" allowBlank="1" showInputMessage="1" showErrorMessage="1" sqref="G5:G23" xr:uid="{1158E266-3BA7-48D6-AED6-CFF7C6B8E9D5}">
      <formula1>$AM$1:$AO$1</formula1>
    </dataValidation>
  </dataValidations>
  <pageMargins left="0.39370078740157483" right="0.39370078740157483" top="0.39370078740157483" bottom="0.39370078740157483" header="0.51181102362204722" footer="0.51181102362204722"/>
  <pageSetup paperSize="9" orientation="landscape" verticalDpi="4294967293" r:id="rId1"/>
  <headerFooter alignWithMargins="0"/>
  <colBreaks count="1" manualBreakCount="1">
    <brk id="22" max="1048575" man="1"/>
  </colBreaks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xr:uid="{33FA9FA1-2E99-4682-9EC4-F7A7BE1FB191}">
          <x14:formula1>
            <xm:f>申込書!$B$4</xm:f>
          </x14:formula1>
          <xm:sqref>C6:C23</xm:sqref>
        </x14:dataValidation>
        <x14:dataValidation type="list" allowBlank="1" showInputMessage="1" xr:uid="{1658099E-0DBB-4187-9244-870AE5FAE124}">
          <x14:formula1>
            <xm:f>申込書!$E$4</xm:f>
          </x14:formula1>
          <xm:sqref>E6:E23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F3D46B-5215-4096-9379-3927476016E0}">
  <sheetPr codeName="Sheet5">
    <tabColor rgb="FFEE0000"/>
  </sheetPr>
  <dimension ref="B1:AZ12"/>
  <sheetViews>
    <sheetView workbookViewId="0">
      <selection activeCell="A5" sqref="A5"/>
    </sheetView>
  </sheetViews>
  <sheetFormatPr defaultRowHeight="13.2" x14ac:dyDescent="0.2"/>
  <cols>
    <col min="1" max="1" width="1.44140625" style="85" customWidth="1"/>
    <col min="2" max="3" width="11.109375" style="85" customWidth="1"/>
    <col min="4" max="4" width="7.109375" style="85" bestFit="1" customWidth="1"/>
    <col min="5" max="24" width="4.21875" style="85" bestFit="1" customWidth="1"/>
    <col min="25" max="25" width="4.21875" style="85" customWidth="1"/>
    <col min="26" max="29" width="8.109375" style="85" customWidth="1"/>
    <col min="30" max="49" width="4.21875" style="85" bestFit="1" customWidth="1"/>
    <col min="50" max="51" width="8.88671875" style="85"/>
    <col min="52" max="52" width="13.77734375" style="85" customWidth="1"/>
    <col min="53" max="16384" width="8.88671875" style="85"/>
  </cols>
  <sheetData>
    <row r="1" spans="2:52" ht="13.8" thickBot="1" x14ac:dyDescent="0.25">
      <c r="B1" s="12" t="s">
        <v>195</v>
      </c>
      <c r="AD1" s="11" t="s">
        <v>187</v>
      </c>
    </row>
    <row r="2" spans="2:52" ht="13.2" customHeight="1" x14ac:dyDescent="0.2">
      <c r="B2" s="409" t="s">
        <v>141</v>
      </c>
      <c r="C2" s="409" t="s">
        <v>142</v>
      </c>
      <c r="D2" s="409" t="s">
        <v>140</v>
      </c>
      <c r="E2" s="410" t="s">
        <v>143</v>
      </c>
      <c r="F2" s="411"/>
      <c r="G2" s="411"/>
      <c r="H2" s="411"/>
      <c r="I2" s="411"/>
      <c r="J2" s="411"/>
      <c r="K2" s="411"/>
      <c r="L2" s="411"/>
      <c r="M2" s="411"/>
      <c r="N2" s="411"/>
      <c r="O2" s="411"/>
      <c r="P2" s="411"/>
      <c r="Q2" s="411"/>
      <c r="R2" s="411"/>
      <c r="S2" s="411"/>
      <c r="T2" s="411"/>
      <c r="U2" s="411"/>
      <c r="V2" s="411"/>
      <c r="W2" s="411"/>
      <c r="X2" s="411"/>
      <c r="Y2" s="412"/>
      <c r="Z2" s="409"/>
      <c r="AA2" s="409" t="s">
        <v>17</v>
      </c>
      <c r="AB2" s="409" t="s">
        <v>150</v>
      </c>
      <c r="AC2" s="164"/>
      <c r="AD2" s="418" t="s">
        <v>144</v>
      </c>
      <c r="AE2" s="421"/>
      <c r="AF2" s="421"/>
      <c r="AG2" s="421"/>
      <c r="AH2" s="421"/>
      <c r="AI2" s="421"/>
      <c r="AJ2" s="421"/>
      <c r="AK2" s="421"/>
      <c r="AL2" s="421"/>
      <c r="AM2" s="421"/>
      <c r="AN2" s="421"/>
      <c r="AO2" s="421"/>
      <c r="AP2" s="421"/>
      <c r="AQ2" s="421"/>
      <c r="AR2" s="421"/>
      <c r="AS2" s="421"/>
      <c r="AT2" s="421"/>
      <c r="AU2" s="421"/>
      <c r="AV2" s="421"/>
      <c r="AW2" s="422"/>
      <c r="AX2" s="416" t="s">
        <v>363</v>
      </c>
      <c r="AY2" s="417" t="s">
        <v>188</v>
      </c>
      <c r="AZ2" s="419" t="s">
        <v>364</v>
      </c>
    </row>
    <row r="3" spans="2:52" x14ac:dyDescent="0.2">
      <c r="B3" s="409"/>
      <c r="C3" s="409"/>
      <c r="D3" s="409"/>
      <c r="E3" s="409" t="s">
        <v>152</v>
      </c>
      <c r="F3" s="409"/>
      <c r="G3" s="409"/>
      <c r="H3" s="409"/>
      <c r="I3" s="409" t="s">
        <v>153</v>
      </c>
      <c r="J3" s="409"/>
      <c r="K3" s="409"/>
      <c r="L3" s="409"/>
      <c r="M3" s="409"/>
      <c r="N3" s="409"/>
      <c r="O3" s="409"/>
      <c r="P3" s="409"/>
      <c r="Q3" s="409"/>
      <c r="R3" s="409"/>
      <c r="S3" s="409"/>
      <c r="T3" s="409"/>
      <c r="U3" s="409" t="s">
        <v>151</v>
      </c>
      <c r="V3" s="409"/>
      <c r="W3" s="409"/>
      <c r="X3" s="409"/>
      <c r="Y3" s="413" t="s">
        <v>202</v>
      </c>
      <c r="Z3" s="409"/>
      <c r="AA3" s="409"/>
      <c r="AB3" s="409"/>
      <c r="AC3" s="165"/>
      <c r="AD3" s="415" t="s">
        <v>145</v>
      </c>
      <c r="AE3" s="415"/>
      <c r="AF3" s="415"/>
      <c r="AG3" s="415"/>
      <c r="AH3" s="415" t="s">
        <v>146</v>
      </c>
      <c r="AI3" s="415"/>
      <c r="AJ3" s="415"/>
      <c r="AK3" s="415"/>
      <c r="AL3" s="415" t="s">
        <v>147</v>
      </c>
      <c r="AM3" s="415"/>
      <c r="AN3" s="415"/>
      <c r="AO3" s="415"/>
      <c r="AP3" s="415" t="s">
        <v>148</v>
      </c>
      <c r="AQ3" s="415"/>
      <c r="AR3" s="415"/>
      <c r="AS3" s="415"/>
      <c r="AT3" s="415" t="s">
        <v>2</v>
      </c>
      <c r="AU3" s="415"/>
      <c r="AV3" s="415"/>
      <c r="AW3" s="415"/>
      <c r="AX3" s="415"/>
      <c r="AY3" s="418"/>
      <c r="AZ3" s="420"/>
    </row>
    <row r="4" spans="2:52" x14ac:dyDescent="0.2">
      <c r="B4" s="409"/>
      <c r="C4" s="409"/>
      <c r="D4" s="409"/>
      <c r="E4" s="84" t="s">
        <v>3</v>
      </c>
      <c r="F4" s="84" t="s">
        <v>4</v>
      </c>
      <c r="G4" s="84" t="s">
        <v>5</v>
      </c>
      <c r="H4" s="84" t="s">
        <v>6</v>
      </c>
      <c r="I4" s="84" t="s">
        <v>3</v>
      </c>
      <c r="J4" s="84" t="s">
        <v>4</v>
      </c>
      <c r="K4" s="84" t="s">
        <v>5</v>
      </c>
      <c r="L4" s="84" t="s">
        <v>6</v>
      </c>
      <c r="M4" s="84" t="s">
        <v>3</v>
      </c>
      <c r="N4" s="84" t="s">
        <v>4</v>
      </c>
      <c r="O4" s="84" t="s">
        <v>5</v>
      </c>
      <c r="P4" s="84" t="s">
        <v>6</v>
      </c>
      <c r="Q4" s="84" t="s">
        <v>3</v>
      </c>
      <c r="R4" s="84" t="s">
        <v>4</v>
      </c>
      <c r="S4" s="84" t="s">
        <v>5</v>
      </c>
      <c r="T4" s="84" t="s">
        <v>6</v>
      </c>
      <c r="U4" s="84" t="s">
        <v>3</v>
      </c>
      <c r="V4" s="84" t="s">
        <v>4</v>
      </c>
      <c r="W4" s="84" t="s">
        <v>5</v>
      </c>
      <c r="X4" s="84" t="s">
        <v>6</v>
      </c>
      <c r="Y4" s="414"/>
      <c r="Z4" s="409"/>
      <c r="AA4" s="409"/>
      <c r="AB4" s="409"/>
      <c r="AC4" s="165"/>
      <c r="AD4" s="208" t="s">
        <v>3</v>
      </c>
      <c r="AE4" s="208" t="s">
        <v>4</v>
      </c>
      <c r="AF4" s="208" t="s">
        <v>5</v>
      </c>
      <c r="AG4" s="208" t="s">
        <v>6</v>
      </c>
      <c r="AH4" s="208" t="s">
        <v>3</v>
      </c>
      <c r="AI4" s="208" t="s">
        <v>4</v>
      </c>
      <c r="AJ4" s="208" t="s">
        <v>5</v>
      </c>
      <c r="AK4" s="208" t="s">
        <v>6</v>
      </c>
      <c r="AL4" s="208" t="s">
        <v>3</v>
      </c>
      <c r="AM4" s="208" t="s">
        <v>4</v>
      </c>
      <c r="AN4" s="208" t="s">
        <v>5</v>
      </c>
      <c r="AO4" s="208" t="s">
        <v>6</v>
      </c>
      <c r="AP4" s="208" t="s">
        <v>3</v>
      </c>
      <c r="AQ4" s="208" t="s">
        <v>4</v>
      </c>
      <c r="AR4" s="208" t="s">
        <v>5</v>
      </c>
      <c r="AS4" s="208" t="s">
        <v>6</v>
      </c>
      <c r="AT4" s="208" t="s">
        <v>3</v>
      </c>
      <c r="AU4" s="208" t="s">
        <v>4</v>
      </c>
      <c r="AV4" s="208" t="s">
        <v>5</v>
      </c>
      <c r="AW4" s="208" t="s">
        <v>6</v>
      </c>
      <c r="AX4" s="415"/>
      <c r="AY4" s="418"/>
      <c r="AZ4" s="420"/>
    </row>
    <row r="5" spans="2:52" s="107" customFormat="1" ht="28.2" customHeight="1" thickBot="1" x14ac:dyDescent="0.25">
      <c r="B5" s="106">
        <f>申込書!B4</f>
        <v>0</v>
      </c>
      <c r="C5" s="106" t="str">
        <f>申込書!E4</f>
        <v/>
      </c>
      <c r="D5" s="106" t="str">
        <f>申込書!E6</f>
        <v>小樽後志</v>
      </c>
      <c r="E5" s="106">
        <f ca="1">COUNTIFS(参加選手登録!$DV$6:$DV$62,"小学",参加選手登録!$DW$6:$DW$62,1)</f>
        <v>0</v>
      </c>
      <c r="F5" s="106">
        <f ca="1">COUNTIFS(参加選手登録!$DV$6:$DV$62,"中学",参加選手登録!$DW$6:$DW$62,1)</f>
        <v>0</v>
      </c>
      <c r="G5" s="106">
        <f ca="1">COUNTIFS(参加選手登録!$DV$6:$DV$62,"高校",参加選手登録!$DW$6:$DW$62,1)</f>
        <v>0</v>
      </c>
      <c r="H5" s="106">
        <f ca="1">COUNTIFS(参加選手登録!$DV$6:$DV$62,"一般",参加選手登録!$DW$6:$DW$62,1)</f>
        <v>0</v>
      </c>
      <c r="I5" s="106">
        <f ca="1">COUNTIFS(参加選手登録!$DV$6:$DV$62,"小学",参加選手登録!$DW$6:$DW$62,2)</f>
        <v>0</v>
      </c>
      <c r="J5" s="106">
        <f ca="1">COUNTIFS(参加選手登録!$DV$6:$DV$62,"中学",参加選手登録!$DW$6:$DW$62,2)</f>
        <v>0</v>
      </c>
      <c r="K5" s="106">
        <f ca="1">COUNTIFS(参加選手登録!$DV$6:$DV$62,"高校",参加選手登録!$DW$6:$DW$62,2)</f>
        <v>0</v>
      </c>
      <c r="L5" s="106">
        <f ca="1">COUNTIFS(参加選手登録!$DV$6:$DV$62,"一般",参加選手登録!$DW$6:$DW$62,2)</f>
        <v>0</v>
      </c>
      <c r="M5" s="106">
        <f ca="1">COUNTIFS(参加選手登録!$DV$6:$DV$62,"小学",参加選手登録!$DW$6:$DW$62,3)</f>
        <v>0</v>
      </c>
      <c r="N5" s="106">
        <f ca="1">COUNTIFS(参加選手登録!$DV$6:$DV$62,"中学",参加選手登録!$DW$6:$DW$62,3)</f>
        <v>0</v>
      </c>
      <c r="O5" s="106">
        <f ca="1">COUNTIFS(参加選手登録!$DV$6:$DV$62,"高校",参加選手登録!$DW$6:$DW$62,3)</f>
        <v>0</v>
      </c>
      <c r="P5" s="106">
        <f ca="1">COUNTIFS(参加選手登録!$DV$6:$DV$62,"一般",参加選手登録!$DW$6:$DW$62,3)</f>
        <v>0</v>
      </c>
      <c r="Q5" s="106">
        <f ca="1">COUNTIFS(参加選手登録!$DV$6:$DV$62,"小学",参加選手登録!$DW$6:$DW$62,4)</f>
        <v>0</v>
      </c>
      <c r="R5" s="106">
        <f ca="1">COUNTIFS(参加選手登録!$DV$6:$DV$62,"中学",参加選手登録!$DW$6:$DW$62,4)</f>
        <v>0</v>
      </c>
      <c r="S5" s="106">
        <f ca="1">COUNTIFS(参加選手登録!$DV$6:$DV$62,"高校",参加選手登録!$DW$6:$DW$62,4)</f>
        <v>0</v>
      </c>
      <c r="T5" s="106">
        <f ca="1">COUNTIFS(参加選手登録!$DV$6:$DV$62,"一般",参加選手登録!$DW$6:$DW$62,4)</f>
        <v>0</v>
      </c>
      <c r="U5" s="106">
        <f ca="1">COUNTIFS(リレー参加チーム登録!$AQ$6:$AQ$23,"小学",リレー参加チーム登録!$AR$6:$AR$23,1)</f>
        <v>0</v>
      </c>
      <c r="V5" s="106">
        <f ca="1">COUNTIFS(リレー参加チーム登録!$AQ$6:$AQ$23,"中学",リレー参加チーム登録!$AR$6:$AR$23,1)</f>
        <v>0</v>
      </c>
      <c r="W5" s="106">
        <f ca="1">COUNTIFS(リレー参加チーム登録!$AQ$6:$AQ$23,"高校",リレー参加チーム登録!$AR$6:$AR$23,1)</f>
        <v>0</v>
      </c>
      <c r="X5" s="106">
        <f ca="1">COUNTIFS(リレー参加チーム登録!$AQ$6:$AQ$23,"一般",リレー参加チーム登録!$AR$6:$AR$23,1)</f>
        <v>0</v>
      </c>
      <c r="Y5" s="106">
        <f ca="1">SUM(E5:T5)</f>
        <v>0</v>
      </c>
      <c r="Z5" s="106"/>
      <c r="AA5" s="106">
        <f>申込書!D23</f>
        <v>0</v>
      </c>
      <c r="AB5" s="106"/>
      <c r="AC5" s="166"/>
      <c r="AD5" s="209">
        <f t="shared" ref="AD5:AW5" ca="1" si="0">E5*E6</f>
        <v>0</v>
      </c>
      <c r="AE5" s="209">
        <f t="shared" ca="1" si="0"/>
        <v>0</v>
      </c>
      <c r="AF5" s="209">
        <f t="shared" ca="1" si="0"/>
        <v>0</v>
      </c>
      <c r="AG5" s="209">
        <f t="shared" ca="1" si="0"/>
        <v>0</v>
      </c>
      <c r="AH5" s="209">
        <f t="shared" ca="1" si="0"/>
        <v>0</v>
      </c>
      <c r="AI5" s="209">
        <f t="shared" ca="1" si="0"/>
        <v>0</v>
      </c>
      <c r="AJ5" s="209">
        <f t="shared" ca="1" si="0"/>
        <v>0</v>
      </c>
      <c r="AK5" s="209">
        <f t="shared" ca="1" si="0"/>
        <v>0</v>
      </c>
      <c r="AL5" s="209">
        <f t="shared" ca="1" si="0"/>
        <v>0</v>
      </c>
      <c r="AM5" s="209">
        <f t="shared" ca="1" si="0"/>
        <v>0</v>
      </c>
      <c r="AN5" s="209">
        <f t="shared" ca="1" si="0"/>
        <v>0</v>
      </c>
      <c r="AO5" s="209">
        <f t="shared" ca="1" si="0"/>
        <v>0</v>
      </c>
      <c r="AP5" s="209">
        <f t="shared" ca="1" si="0"/>
        <v>0</v>
      </c>
      <c r="AQ5" s="209">
        <f t="shared" ca="1" si="0"/>
        <v>0</v>
      </c>
      <c r="AR5" s="209">
        <f t="shared" ca="1" si="0"/>
        <v>0</v>
      </c>
      <c r="AS5" s="209">
        <f t="shared" ca="1" si="0"/>
        <v>0</v>
      </c>
      <c r="AT5" s="209">
        <f t="shared" ca="1" si="0"/>
        <v>0</v>
      </c>
      <c r="AU5" s="209">
        <f t="shared" ca="1" si="0"/>
        <v>0</v>
      </c>
      <c r="AV5" s="209">
        <f t="shared" ca="1" si="0"/>
        <v>0</v>
      </c>
      <c r="AW5" s="209">
        <f t="shared" ca="1" si="0"/>
        <v>0</v>
      </c>
      <c r="AX5" s="209">
        <f ca="1">SUM(AD5:AW5)</f>
        <v>0</v>
      </c>
      <c r="AY5" s="312">
        <f t="shared" ref="AY5" si="1">AA5*AA6</f>
        <v>0</v>
      </c>
      <c r="AZ5" s="313">
        <f ca="1">SUM(AX5:AY5)</f>
        <v>0</v>
      </c>
    </row>
    <row r="6" spans="2:52" x14ac:dyDescent="0.2">
      <c r="D6" s="87" t="s">
        <v>154</v>
      </c>
      <c r="E6" s="86">
        <v>1000</v>
      </c>
      <c r="F6" s="86">
        <v>1200</v>
      </c>
      <c r="G6" s="86">
        <v>1400</v>
      </c>
      <c r="H6" s="86"/>
      <c r="I6" s="86">
        <v>1200</v>
      </c>
      <c r="J6" s="86">
        <v>1500</v>
      </c>
      <c r="K6" s="86">
        <v>1800</v>
      </c>
      <c r="L6" s="86"/>
      <c r="M6" s="86"/>
      <c r="N6" s="86"/>
      <c r="O6" s="86"/>
      <c r="P6" s="86"/>
      <c r="Q6" s="86"/>
      <c r="R6" s="86"/>
      <c r="S6" s="86"/>
      <c r="T6" s="86"/>
      <c r="U6" s="86">
        <v>1600</v>
      </c>
      <c r="V6" s="86">
        <v>1800</v>
      </c>
      <c r="W6" s="86">
        <v>2400</v>
      </c>
      <c r="X6" s="86"/>
      <c r="Y6" s="156"/>
      <c r="Z6" s="175"/>
      <c r="AA6" s="175">
        <v>800</v>
      </c>
    </row>
    <row r="8" spans="2:52" x14ac:dyDescent="0.2">
      <c r="B8" s="176" t="s">
        <v>196</v>
      </c>
    </row>
    <row r="9" spans="2:52" ht="13.8" x14ac:dyDescent="0.2">
      <c r="B9" s="177" t="s">
        <v>177</v>
      </c>
      <c r="C9" s="177" t="s">
        <v>178</v>
      </c>
      <c r="D9" s="177" t="s">
        <v>179</v>
      </c>
      <c r="E9" s="177" t="s">
        <v>469</v>
      </c>
    </row>
    <row r="10" spans="2:52" ht="13.8" x14ac:dyDescent="0.2">
      <c r="B10" s="178" t="str">
        <f>IF(申込書!B29="","",申込書!B29)</f>
        <v/>
      </c>
      <c r="C10" s="178" t="str">
        <f>IF(申込書!C29="","",申込書!C29)</f>
        <v/>
      </c>
      <c r="D10" s="178" t="str">
        <f>IF(申込書!D29="","",申込書!D29)</f>
        <v/>
      </c>
      <c r="E10" s="178" t="str">
        <f>IF(申込書!E29="","",申込書!E29)</f>
        <v/>
      </c>
    </row>
    <row r="11" spans="2:52" ht="13.8" x14ac:dyDescent="0.2">
      <c r="B11" s="178" t="str">
        <f>IF(申込書!B30="","",申込書!B30)</f>
        <v/>
      </c>
      <c r="C11" s="178" t="str">
        <f>IF(申込書!C30="","",申込書!C30)</f>
        <v/>
      </c>
      <c r="D11" s="178" t="str">
        <f>IF(申込書!D30="","",申込書!D30)</f>
        <v/>
      </c>
      <c r="E11" s="178" t="str">
        <f>IF(申込書!E30="","",申込書!E30)</f>
        <v/>
      </c>
    </row>
    <row r="12" spans="2:52" ht="13.8" x14ac:dyDescent="0.2">
      <c r="B12" s="178" t="str">
        <f>IF(申込書!B31="","",申込書!B31)</f>
        <v/>
      </c>
      <c r="C12" s="178" t="str">
        <f>IF(申込書!C31="","",申込書!C31)</f>
        <v/>
      </c>
      <c r="D12" s="178" t="str">
        <f>IF(申込書!D31="","",申込書!D31)</f>
        <v/>
      </c>
      <c r="E12" s="178" t="str">
        <f>IF(申込書!E31="","",申込書!E31)</f>
        <v/>
      </c>
    </row>
  </sheetData>
  <mergeCells count="22">
    <mergeCell ref="AP3:AS3"/>
    <mergeCell ref="AB2:AB4"/>
    <mergeCell ref="AX2:AX4"/>
    <mergeCell ref="AY2:AY4"/>
    <mergeCell ref="AZ2:AZ4"/>
    <mergeCell ref="AT3:AW3"/>
    <mergeCell ref="AD2:AW2"/>
    <mergeCell ref="Z2:Z4"/>
    <mergeCell ref="AA2:AA4"/>
    <mergeCell ref="AD3:AG3"/>
    <mergeCell ref="AH3:AK3"/>
    <mergeCell ref="AL3:AO3"/>
    <mergeCell ref="B2:B4"/>
    <mergeCell ref="C2:C4"/>
    <mergeCell ref="D2:D4"/>
    <mergeCell ref="E3:H3"/>
    <mergeCell ref="I3:L3"/>
    <mergeCell ref="E2:Y2"/>
    <mergeCell ref="Y3:Y4"/>
    <mergeCell ref="M3:P3"/>
    <mergeCell ref="Q3:T3"/>
    <mergeCell ref="U3:X3"/>
  </mergeCells>
  <phoneticPr fontId="3"/>
  <dataValidations count="1">
    <dataValidation allowBlank="1" showInputMessage="1" showErrorMessage="1" error="7文字以内で入力してください。または、市立・町立・村立は省略してください。または、小学校は「小」、中学校は「中」、高校は「高」、大学は「大」と省略してください。" sqref="E2:E4 J4:L4 I3:I4 F4:H4 M3:M4 AM4:AO4 Q3:Q4 N4:P4 Z2 AD2:AD4 AI4:AK4 AH3:AH4 AE4:AG4 AL3:AL4 AQ4:AS4 AP3:AP4 R4:T4 U3:U4 V4:X4 AU4:AW4 AT3:AT4 AX2" xr:uid="{5242A606-5487-48AC-9A96-F1B5A1C46BD8}"/>
  </dataValidations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/>
  <dimension ref="A1:AJ207"/>
  <sheetViews>
    <sheetView zoomScaleNormal="100" workbookViewId="0">
      <selection activeCell="AH7" sqref="AH7"/>
    </sheetView>
  </sheetViews>
  <sheetFormatPr defaultColWidth="9.77734375" defaultRowHeight="12.6" x14ac:dyDescent="0.15"/>
  <cols>
    <col min="1" max="16384" width="9.77734375" style="12"/>
  </cols>
  <sheetData>
    <row r="1" spans="1:36" s="11" customFormat="1" x14ac:dyDescent="0.15">
      <c r="A1" s="11" t="s">
        <v>120</v>
      </c>
      <c r="B1" s="12" t="s">
        <v>250</v>
      </c>
      <c r="C1" s="238"/>
      <c r="D1" s="12" t="s">
        <v>251</v>
      </c>
      <c r="J1" s="12" t="s">
        <v>133</v>
      </c>
      <c r="M1" s="11" t="s">
        <v>121</v>
      </c>
      <c r="N1" s="12" t="s">
        <v>250</v>
      </c>
      <c r="Y1" s="11" t="s">
        <v>2</v>
      </c>
      <c r="Z1" s="12" t="s">
        <v>260</v>
      </c>
    </row>
    <row r="2" spans="1:36" s="11" customFormat="1" x14ac:dyDescent="0.15">
      <c r="A2" s="239" t="s">
        <v>293</v>
      </c>
      <c r="B2" s="240"/>
      <c r="C2" s="239" t="s">
        <v>294</v>
      </c>
      <c r="D2" s="240"/>
      <c r="E2" s="239" t="s">
        <v>295</v>
      </c>
      <c r="F2" s="240"/>
      <c r="G2" s="239" t="s">
        <v>296</v>
      </c>
      <c r="H2" s="240"/>
      <c r="I2" s="239" t="s">
        <v>25</v>
      </c>
      <c r="J2" s="241"/>
      <c r="K2" s="242" t="s">
        <v>25</v>
      </c>
      <c r="L2" s="241"/>
      <c r="M2" s="243" t="s">
        <v>297</v>
      </c>
      <c r="N2" s="244"/>
      <c r="O2" s="245" t="s">
        <v>298</v>
      </c>
      <c r="P2" s="246"/>
      <c r="Q2" s="245" t="s">
        <v>299</v>
      </c>
      <c r="R2" s="246"/>
      <c r="S2" s="245" t="s">
        <v>300</v>
      </c>
      <c r="T2" s="246"/>
      <c r="U2" s="243" t="s">
        <v>25</v>
      </c>
      <c r="V2" s="244"/>
      <c r="W2" s="243" t="s">
        <v>25</v>
      </c>
      <c r="X2" s="244"/>
      <c r="Y2" s="247" t="s">
        <v>301</v>
      </c>
      <c r="Z2" s="251" t="s">
        <v>297</v>
      </c>
      <c r="AA2" s="247" t="s">
        <v>294</v>
      </c>
      <c r="AB2" s="252" t="s">
        <v>298</v>
      </c>
      <c r="AC2" s="247" t="s">
        <v>295</v>
      </c>
      <c r="AD2" s="252" t="s">
        <v>299</v>
      </c>
      <c r="AE2" s="247" t="s">
        <v>296</v>
      </c>
      <c r="AF2" s="252" t="s">
        <v>300</v>
      </c>
      <c r="AG2" s="247" t="s">
        <v>302</v>
      </c>
      <c r="AH2" s="251" t="s">
        <v>25</v>
      </c>
      <c r="AI2" s="247" t="s">
        <v>7</v>
      </c>
      <c r="AJ2" s="251" t="s">
        <v>25</v>
      </c>
    </row>
    <row r="3" spans="1:36" s="11" customFormat="1" x14ac:dyDescent="0.15">
      <c r="A3" s="11" t="s">
        <v>252</v>
      </c>
      <c r="B3" s="11" t="s">
        <v>253</v>
      </c>
      <c r="C3" s="11" t="s">
        <v>254</v>
      </c>
      <c r="D3" s="11" t="s">
        <v>253</v>
      </c>
      <c r="E3" s="11" t="s">
        <v>254</v>
      </c>
      <c r="F3" s="11" t="s">
        <v>253</v>
      </c>
      <c r="G3" s="11" t="s">
        <v>254</v>
      </c>
      <c r="H3" s="11" t="s">
        <v>253</v>
      </c>
      <c r="I3" s="11" t="s">
        <v>254</v>
      </c>
      <c r="J3" s="11" t="s">
        <v>253</v>
      </c>
      <c r="K3" s="11" t="s">
        <v>254</v>
      </c>
      <c r="L3" s="11" t="s">
        <v>253</v>
      </c>
      <c r="M3" s="11" t="s">
        <v>254</v>
      </c>
      <c r="N3" s="11" t="s">
        <v>253</v>
      </c>
      <c r="O3" s="11" t="s">
        <v>254</v>
      </c>
      <c r="P3" s="11" t="s">
        <v>253</v>
      </c>
      <c r="Q3" s="11" t="s">
        <v>254</v>
      </c>
      <c r="R3" s="11" t="s">
        <v>253</v>
      </c>
      <c r="S3" s="11" t="s">
        <v>254</v>
      </c>
      <c r="T3" s="11" t="s">
        <v>253</v>
      </c>
      <c r="U3" s="11" t="s">
        <v>254</v>
      </c>
      <c r="V3" s="11" t="s">
        <v>253</v>
      </c>
      <c r="W3" s="11" t="s">
        <v>254</v>
      </c>
      <c r="X3" s="11" t="s">
        <v>253</v>
      </c>
      <c r="Y3" s="11" t="s">
        <v>254</v>
      </c>
      <c r="Z3" s="11" t="s">
        <v>253</v>
      </c>
      <c r="AA3" s="11" t="s">
        <v>254</v>
      </c>
      <c r="AB3" s="11" t="s">
        <v>253</v>
      </c>
      <c r="AC3" s="11" t="s">
        <v>254</v>
      </c>
      <c r="AD3" s="11" t="s">
        <v>253</v>
      </c>
      <c r="AE3" s="11" t="s">
        <v>254</v>
      </c>
      <c r="AF3" s="11" t="s">
        <v>253</v>
      </c>
      <c r="AG3" s="11" t="s">
        <v>254</v>
      </c>
      <c r="AH3" s="11" t="s">
        <v>253</v>
      </c>
      <c r="AI3" s="11" t="s">
        <v>254</v>
      </c>
      <c r="AJ3" s="11" t="s">
        <v>253</v>
      </c>
    </row>
    <row r="4" spans="1:36" s="11" customFormat="1" x14ac:dyDescent="0.15">
      <c r="A4" s="92" t="s">
        <v>315</v>
      </c>
      <c r="B4" s="92" t="s">
        <v>80</v>
      </c>
      <c r="C4" s="92" t="s">
        <v>305</v>
      </c>
      <c r="D4" s="92" t="s">
        <v>459</v>
      </c>
      <c r="E4" s="92" t="s">
        <v>306</v>
      </c>
      <c r="F4" s="92" t="s">
        <v>461</v>
      </c>
      <c r="G4" s="92" t="s">
        <v>7</v>
      </c>
      <c r="H4" s="92" t="s">
        <v>7</v>
      </c>
      <c r="I4" s="92" t="s">
        <v>25</v>
      </c>
      <c r="J4" s="92" t="s">
        <v>25</v>
      </c>
      <c r="K4" s="92" t="s">
        <v>7</v>
      </c>
      <c r="L4" s="92" t="s">
        <v>7</v>
      </c>
      <c r="M4" s="248" t="s">
        <v>335</v>
      </c>
      <c r="N4" s="92" t="s">
        <v>80</v>
      </c>
      <c r="O4" s="92" t="s">
        <v>324</v>
      </c>
      <c r="P4" s="92" t="s">
        <v>210</v>
      </c>
      <c r="Q4" s="92" t="s">
        <v>325</v>
      </c>
      <c r="R4" s="92" t="s">
        <v>256</v>
      </c>
      <c r="S4" s="92" t="s">
        <v>7</v>
      </c>
      <c r="T4" s="92" t="s">
        <v>7</v>
      </c>
      <c r="U4" s="248" t="s">
        <v>7</v>
      </c>
      <c r="V4" s="248" t="s">
        <v>7</v>
      </c>
      <c r="W4" s="248" t="s">
        <v>7</v>
      </c>
      <c r="X4" s="248" t="s">
        <v>7</v>
      </c>
      <c r="Y4" s="249" t="s">
        <v>312</v>
      </c>
      <c r="Z4" s="249" t="s">
        <v>255</v>
      </c>
      <c r="AA4" s="249" t="s">
        <v>308</v>
      </c>
      <c r="AB4" s="249" t="s">
        <v>255</v>
      </c>
      <c r="AC4" s="249" t="s">
        <v>308</v>
      </c>
      <c r="AD4" s="249" t="s">
        <v>255</v>
      </c>
      <c r="AE4" s="249" t="s">
        <v>7</v>
      </c>
      <c r="AF4" s="249" t="s">
        <v>7</v>
      </c>
      <c r="AG4" s="249" t="s">
        <v>342</v>
      </c>
      <c r="AH4" s="249" t="s">
        <v>24</v>
      </c>
      <c r="AI4" s="249" t="s">
        <v>7</v>
      </c>
      <c r="AJ4" s="249" t="s">
        <v>7</v>
      </c>
    </row>
    <row r="5" spans="1:36" s="11" customFormat="1" x14ac:dyDescent="0.15">
      <c r="A5" s="92" t="s">
        <v>311</v>
      </c>
      <c r="B5" s="92" t="s">
        <v>472</v>
      </c>
      <c r="C5" s="92" t="s">
        <v>305</v>
      </c>
      <c r="D5" s="92" t="s">
        <v>460</v>
      </c>
      <c r="E5" s="92" t="s">
        <v>306</v>
      </c>
      <c r="F5" s="92" t="s">
        <v>221</v>
      </c>
      <c r="G5" s="92" t="s">
        <v>7</v>
      </c>
      <c r="H5" s="92" t="s">
        <v>7</v>
      </c>
      <c r="I5" s="92" t="s">
        <v>25</v>
      </c>
      <c r="J5" s="92" t="s">
        <v>25</v>
      </c>
      <c r="K5" s="92" t="s">
        <v>7</v>
      </c>
      <c r="L5" s="92" t="s">
        <v>7</v>
      </c>
      <c r="M5" s="248" t="s">
        <v>331</v>
      </c>
      <c r="N5" s="92" t="s">
        <v>9</v>
      </c>
      <c r="O5" s="92" t="s">
        <v>324</v>
      </c>
      <c r="P5" s="92" t="s">
        <v>258</v>
      </c>
      <c r="Q5" s="92" t="s">
        <v>325</v>
      </c>
      <c r="R5" s="92" t="s">
        <v>216</v>
      </c>
      <c r="S5" s="92" t="s">
        <v>7</v>
      </c>
      <c r="T5" s="92" t="s">
        <v>7</v>
      </c>
      <c r="U5" s="248" t="s">
        <v>7</v>
      </c>
      <c r="V5" s="248" t="s">
        <v>7</v>
      </c>
      <c r="W5" s="248" t="s">
        <v>7</v>
      </c>
      <c r="X5" s="248" t="s">
        <v>7</v>
      </c>
      <c r="Y5" s="249" t="s">
        <v>313</v>
      </c>
      <c r="Z5" s="249" t="s">
        <v>255</v>
      </c>
      <c r="AA5" s="249" t="s">
        <v>7</v>
      </c>
      <c r="AB5" s="249" t="s">
        <v>7</v>
      </c>
      <c r="AC5" s="249" t="s">
        <v>7</v>
      </c>
      <c r="AD5" s="249" t="s">
        <v>7</v>
      </c>
      <c r="AE5" s="249" t="s">
        <v>7</v>
      </c>
      <c r="AF5" s="249" t="s">
        <v>7</v>
      </c>
      <c r="AG5" s="249" t="s">
        <v>7</v>
      </c>
      <c r="AH5" s="249" t="s">
        <v>7</v>
      </c>
      <c r="AI5" s="249" t="s">
        <v>7</v>
      </c>
      <c r="AJ5" s="249" t="s">
        <v>7</v>
      </c>
    </row>
    <row r="6" spans="1:36" s="11" customFormat="1" x14ac:dyDescent="0.15">
      <c r="A6" s="92" t="s">
        <v>311</v>
      </c>
      <c r="B6" s="92" t="s">
        <v>14</v>
      </c>
      <c r="C6" s="92" t="s">
        <v>305</v>
      </c>
      <c r="D6" s="92" t="s">
        <v>28</v>
      </c>
      <c r="E6" s="92" t="s">
        <v>306</v>
      </c>
      <c r="F6" s="92" t="s">
        <v>223</v>
      </c>
      <c r="G6" s="92" t="s">
        <v>7</v>
      </c>
      <c r="H6" s="92" t="s">
        <v>7</v>
      </c>
      <c r="I6" s="92" t="s">
        <v>25</v>
      </c>
      <c r="J6" s="92" t="s">
        <v>25</v>
      </c>
      <c r="K6" s="92" t="s">
        <v>7</v>
      </c>
      <c r="L6" s="92" t="s">
        <v>7</v>
      </c>
      <c r="M6" s="248" t="s">
        <v>331</v>
      </c>
      <c r="N6" s="92" t="s">
        <v>14</v>
      </c>
      <c r="O6" s="92" t="s">
        <v>324</v>
      </c>
      <c r="P6" s="92" t="s">
        <v>28</v>
      </c>
      <c r="Q6" s="92" t="s">
        <v>325</v>
      </c>
      <c r="R6" s="92" t="s">
        <v>224</v>
      </c>
      <c r="S6" s="92" t="s">
        <v>7</v>
      </c>
      <c r="T6" s="92" t="s">
        <v>7</v>
      </c>
      <c r="U6" s="248" t="s">
        <v>7</v>
      </c>
      <c r="V6" s="248" t="s">
        <v>7</v>
      </c>
      <c r="W6" s="248" t="s">
        <v>7</v>
      </c>
      <c r="X6" s="248" t="s">
        <v>7</v>
      </c>
      <c r="Y6" s="249" t="s">
        <v>314</v>
      </c>
      <c r="Z6" s="249" t="s">
        <v>255</v>
      </c>
      <c r="AA6" s="249" t="s">
        <v>7</v>
      </c>
      <c r="AB6" s="249" t="s">
        <v>7</v>
      </c>
      <c r="AC6" s="249" t="s">
        <v>7</v>
      </c>
      <c r="AD6" s="249" t="s">
        <v>7</v>
      </c>
      <c r="AE6" s="249" t="s">
        <v>7</v>
      </c>
      <c r="AF6" s="249" t="s">
        <v>7</v>
      </c>
      <c r="AG6" s="249" t="s">
        <v>7</v>
      </c>
      <c r="AH6" s="249" t="s">
        <v>7</v>
      </c>
      <c r="AI6" s="249" t="s">
        <v>7</v>
      </c>
      <c r="AJ6" s="249" t="s">
        <v>7</v>
      </c>
    </row>
    <row r="7" spans="1:36" s="11" customFormat="1" x14ac:dyDescent="0.15">
      <c r="A7" s="92" t="s">
        <v>311</v>
      </c>
      <c r="B7" s="92" t="s">
        <v>86</v>
      </c>
      <c r="C7" s="92" t="s">
        <v>308</v>
      </c>
      <c r="D7" s="92" t="s">
        <v>9</v>
      </c>
      <c r="E7" s="92" t="s">
        <v>308</v>
      </c>
      <c r="F7" s="92" t="s">
        <v>9</v>
      </c>
      <c r="G7" s="92" t="s">
        <v>7</v>
      </c>
      <c r="H7" s="92" t="s">
        <v>7</v>
      </c>
      <c r="I7" s="92" t="s">
        <v>25</v>
      </c>
      <c r="J7" s="92" t="s">
        <v>25</v>
      </c>
      <c r="K7" s="92" t="s">
        <v>7</v>
      </c>
      <c r="L7" s="92" t="s">
        <v>7</v>
      </c>
      <c r="M7" s="248" t="s">
        <v>331</v>
      </c>
      <c r="N7" s="92" t="s">
        <v>86</v>
      </c>
      <c r="O7" s="92" t="s">
        <v>327</v>
      </c>
      <c r="P7" s="92" t="s">
        <v>9</v>
      </c>
      <c r="Q7" s="92" t="s">
        <v>325</v>
      </c>
      <c r="R7" s="92" t="s">
        <v>225</v>
      </c>
      <c r="S7" s="92" t="s">
        <v>7</v>
      </c>
      <c r="T7" s="92" t="s">
        <v>7</v>
      </c>
      <c r="U7" s="248" t="s">
        <v>7</v>
      </c>
      <c r="V7" s="248" t="s">
        <v>7</v>
      </c>
      <c r="W7" s="248" t="s">
        <v>7</v>
      </c>
      <c r="X7" s="248" t="s">
        <v>7</v>
      </c>
      <c r="Y7" s="249" t="s">
        <v>7</v>
      </c>
      <c r="Z7" s="249" t="s">
        <v>7</v>
      </c>
      <c r="AA7" s="249" t="s">
        <v>7</v>
      </c>
      <c r="AB7" s="249" t="s">
        <v>7</v>
      </c>
      <c r="AC7" s="249" t="s">
        <v>7</v>
      </c>
      <c r="AD7" s="249" t="s">
        <v>7</v>
      </c>
      <c r="AE7" s="249" t="s">
        <v>7</v>
      </c>
      <c r="AF7" s="249" t="s">
        <v>7</v>
      </c>
      <c r="AG7" s="249" t="s">
        <v>7</v>
      </c>
      <c r="AH7" s="249" t="s">
        <v>7</v>
      </c>
      <c r="AI7" s="249" t="s">
        <v>7</v>
      </c>
      <c r="AJ7" s="249" t="s">
        <v>7</v>
      </c>
    </row>
    <row r="8" spans="1:36" s="11" customFormat="1" x14ac:dyDescent="0.15">
      <c r="A8" s="92" t="s">
        <v>312</v>
      </c>
      <c r="B8" s="92" t="s">
        <v>9</v>
      </c>
      <c r="C8" s="92" t="s">
        <v>308</v>
      </c>
      <c r="D8" s="92" t="s">
        <v>11</v>
      </c>
      <c r="E8" s="92" t="s">
        <v>308</v>
      </c>
      <c r="F8" s="92" t="s">
        <v>11</v>
      </c>
      <c r="G8" s="92" t="s">
        <v>7</v>
      </c>
      <c r="H8" s="92" t="s">
        <v>7</v>
      </c>
      <c r="I8" s="92" t="s">
        <v>25</v>
      </c>
      <c r="J8" s="92" t="s">
        <v>25</v>
      </c>
      <c r="K8" s="92" t="s">
        <v>7</v>
      </c>
      <c r="L8" s="92" t="s">
        <v>7</v>
      </c>
      <c r="M8" s="248" t="s">
        <v>332</v>
      </c>
      <c r="N8" s="92" t="s">
        <v>9</v>
      </c>
      <c r="O8" s="92" t="s">
        <v>327</v>
      </c>
      <c r="P8" s="92" t="s">
        <v>11</v>
      </c>
      <c r="Q8" s="92" t="s">
        <v>325</v>
      </c>
      <c r="R8" s="92" t="s">
        <v>219</v>
      </c>
      <c r="S8" s="92" t="s">
        <v>7</v>
      </c>
      <c r="T8" s="92" t="s">
        <v>7</v>
      </c>
      <c r="U8" s="248" t="s">
        <v>7</v>
      </c>
      <c r="V8" s="248" t="s">
        <v>7</v>
      </c>
      <c r="W8" s="248" t="s">
        <v>7</v>
      </c>
      <c r="X8" s="248" t="s">
        <v>7</v>
      </c>
      <c r="Y8" s="249" t="s">
        <v>7</v>
      </c>
      <c r="Z8" s="249" t="s">
        <v>7</v>
      </c>
      <c r="AA8" s="249" t="s">
        <v>7</v>
      </c>
      <c r="AB8" s="249" t="s">
        <v>7</v>
      </c>
      <c r="AC8" s="249" t="s">
        <v>7</v>
      </c>
      <c r="AD8" s="249" t="s">
        <v>7</v>
      </c>
      <c r="AE8" s="249" t="s">
        <v>7</v>
      </c>
      <c r="AF8" s="249" t="s">
        <v>7</v>
      </c>
      <c r="AG8" s="249" t="s">
        <v>7</v>
      </c>
      <c r="AH8" s="249" t="s">
        <v>7</v>
      </c>
      <c r="AI8" s="249" t="s">
        <v>7</v>
      </c>
      <c r="AJ8" s="249" t="s">
        <v>7</v>
      </c>
    </row>
    <row r="9" spans="1:36" s="11" customFormat="1" x14ac:dyDescent="0.15">
      <c r="A9" s="92" t="s">
        <v>312</v>
      </c>
      <c r="B9" s="92" t="s">
        <v>14</v>
      </c>
      <c r="C9" s="92" t="s">
        <v>308</v>
      </c>
      <c r="D9" s="92" t="s">
        <v>14</v>
      </c>
      <c r="E9" s="92" t="s">
        <v>308</v>
      </c>
      <c r="F9" s="92" t="s">
        <v>14</v>
      </c>
      <c r="G9" s="92" t="s">
        <v>7</v>
      </c>
      <c r="H9" s="92" t="s">
        <v>7</v>
      </c>
      <c r="I9" s="92" t="s">
        <v>25</v>
      </c>
      <c r="J9" s="92" t="s">
        <v>25</v>
      </c>
      <c r="K9" s="92" t="s">
        <v>7</v>
      </c>
      <c r="L9" s="92" t="s">
        <v>7</v>
      </c>
      <c r="M9" s="248" t="s">
        <v>332</v>
      </c>
      <c r="N9" s="92" t="s">
        <v>14</v>
      </c>
      <c r="O9" s="92" t="s">
        <v>327</v>
      </c>
      <c r="P9" s="92" t="s">
        <v>14</v>
      </c>
      <c r="Q9" s="92" t="s">
        <v>325</v>
      </c>
      <c r="R9" s="92" t="s">
        <v>224</v>
      </c>
      <c r="S9" s="92" t="s">
        <v>7</v>
      </c>
      <c r="T9" s="92" t="s">
        <v>7</v>
      </c>
      <c r="U9" s="248" t="s">
        <v>7</v>
      </c>
      <c r="V9" s="248" t="s">
        <v>7</v>
      </c>
      <c r="W9" s="248" t="s">
        <v>7</v>
      </c>
      <c r="X9" s="248" t="s">
        <v>7</v>
      </c>
      <c r="Y9" s="253" t="s">
        <v>332</v>
      </c>
      <c r="Z9" s="253" t="s">
        <v>24</v>
      </c>
      <c r="AA9" s="253" t="s">
        <v>327</v>
      </c>
      <c r="AB9" s="253" t="s">
        <v>24</v>
      </c>
      <c r="AC9" s="253" t="s">
        <v>327</v>
      </c>
      <c r="AD9" s="253" t="s">
        <v>24</v>
      </c>
      <c r="AE9" s="253" t="s">
        <v>7</v>
      </c>
      <c r="AF9" s="253" t="s">
        <v>7</v>
      </c>
      <c r="AG9" s="253" t="s">
        <v>7</v>
      </c>
      <c r="AH9" s="253" t="s">
        <v>7</v>
      </c>
      <c r="AI9" s="253" t="s">
        <v>7</v>
      </c>
      <c r="AJ9" s="253" t="s">
        <v>7</v>
      </c>
    </row>
    <row r="10" spans="1:36" s="11" customFormat="1" x14ac:dyDescent="0.15">
      <c r="A10" s="92" t="s">
        <v>312</v>
      </c>
      <c r="B10" s="92" t="s">
        <v>13</v>
      </c>
      <c r="C10" s="92" t="s">
        <v>308</v>
      </c>
      <c r="D10" s="92" t="s">
        <v>15</v>
      </c>
      <c r="E10" s="92" t="s">
        <v>308</v>
      </c>
      <c r="F10" s="92" t="s">
        <v>15</v>
      </c>
      <c r="G10" s="92" t="s">
        <v>7</v>
      </c>
      <c r="H10" s="92" t="s">
        <v>7</v>
      </c>
      <c r="I10" s="92" t="s">
        <v>25</v>
      </c>
      <c r="J10" s="92" t="s">
        <v>25</v>
      </c>
      <c r="K10" s="92" t="s">
        <v>7</v>
      </c>
      <c r="L10" s="92" t="s">
        <v>7</v>
      </c>
      <c r="M10" s="248" t="s">
        <v>332</v>
      </c>
      <c r="N10" s="248" t="s">
        <v>13</v>
      </c>
      <c r="O10" s="92" t="s">
        <v>327</v>
      </c>
      <c r="P10" s="92" t="s">
        <v>15</v>
      </c>
      <c r="Q10" s="92" t="s">
        <v>327</v>
      </c>
      <c r="R10" s="92" t="s">
        <v>9</v>
      </c>
      <c r="S10" s="92" t="s">
        <v>7</v>
      </c>
      <c r="T10" s="92" t="s">
        <v>7</v>
      </c>
      <c r="U10" s="248" t="s">
        <v>7</v>
      </c>
      <c r="V10" s="248" t="s">
        <v>7</v>
      </c>
      <c r="W10" s="248" t="s">
        <v>7</v>
      </c>
      <c r="X10" s="248" t="s">
        <v>7</v>
      </c>
      <c r="Y10" s="253" t="s">
        <v>333</v>
      </c>
      <c r="Z10" s="253" t="s">
        <v>24</v>
      </c>
      <c r="AA10" s="253" t="s">
        <v>7</v>
      </c>
      <c r="AB10" s="253" t="s">
        <v>7</v>
      </c>
      <c r="AC10" s="253" t="s">
        <v>7</v>
      </c>
      <c r="AD10" s="253" t="s">
        <v>7</v>
      </c>
      <c r="AE10" s="253" t="s">
        <v>7</v>
      </c>
      <c r="AF10" s="253" t="s">
        <v>7</v>
      </c>
      <c r="AG10" s="253" t="s">
        <v>7</v>
      </c>
      <c r="AH10" s="253" t="s">
        <v>7</v>
      </c>
      <c r="AI10" s="253" t="s">
        <v>7</v>
      </c>
      <c r="AJ10" s="253" t="s">
        <v>7</v>
      </c>
    </row>
    <row r="11" spans="1:36" s="11" customFormat="1" x14ac:dyDescent="0.15">
      <c r="A11" s="92" t="s">
        <v>312</v>
      </c>
      <c r="B11" s="92" t="s">
        <v>86</v>
      </c>
      <c r="C11" s="92" t="s">
        <v>308</v>
      </c>
      <c r="D11" s="92" t="s">
        <v>257</v>
      </c>
      <c r="E11" s="92" t="s">
        <v>308</v>
      </c>
      <c r="F11" s="92" t="s">
        <v>257</v>
      </c>
      <c r="G11" s="92" t="s">
        <v>7</v>
      </c>
      <c r="H11" s="92" t="s">
        <v>7</v>
      </c>
      <c r="I11" s="92" t="s">
        <v>25</v>
      </c>
      <c r="J11" s="92" t="s">
        <v>25</v>
      </c>
      <c r="K11" s="92" t="s">
        <v>7</v>
      </c>
      <c r="L11" s="92" t="s">
        <v>7</v>
      </c>
      <c r="M11" s="248" t="s">
        <v>332</v>
      </c>
      <c r="N11" s="248" t="s">
        <v>86</v>
      </c>
      <c r="O11" s="92" t="s">
        <v>327</v>
      </c>
      <c r="P11" s="92" t="s">
        <v>12</v>
      </c>
      <c r="Q11" s="92" t="s">
        <v>327</v>
      </c>
      <c r="R11" s="92" t="s">
        <v>11</v>
      </c>
      <c r="S11" s="92" t="s">
        <v>7</v>
      </c>
      <c r="T11" s="92" t="s">
        <v>7</v>
      </c>
      <c r="U11" s="248" t="s">
        <v>7</v>
      </c>
      <c r="V11" s="248" t="s">
        <v>7</v>
      </c>
      <c r="W11" s="248" t="s">
        <v>7</v>
      </c>
      <c r="X11" s="248" t="s">
        <v>7</v>
      </c>
      <c r="Y11" s="253" t="s">
        <v>334</v>
      </c>
      <c r="Z11" s="253" t="s">
        <v>24</v>
      </c>
      <c r="AA11" s="253" t="s">
        <v>7</v>
      </c>
      <c r="AB11" s="253" t="s">
        <v>7</v>
      </c>
      <c r="AC11" s="253" t="s">
        <v>7</v>
      </c>
      <c r="AD11" s="253" t="s">
        <v>7</v>
      </c>
      <c r="AE11" s="253" t="s">
        <v>7</v>
      </c>
      <c r="AF11" s="253" t="s">
        <v>7</v>
      </c>
      <c r="AG11" s="253" t="s">
        <v>7</v>
      </c>
      <c r="AH11" s="253" t="s">
        <v>7</v>
      </c>
      <c r="AI11" s="253" t="s">
        <v>7</v>
      </c>
      <c r="AJ11" s="253" t="s">
        <v>7</v>
      </c>
    </row>
    <row r="12" spans="1:36" s="11" customFormat="1" x14ac:dyDescent="0.15">
      <c r="A12" s="92" t="s">
        <v>313</v>
      </c>
      <c r="B12" s="92" t="s">
        <v>9</v>
      </c>
      <c r="C12" s="92" t="s">
        <v>308</v>
      </c>
      <c r="D12" s="92" t="s">
        <v>96</v>
      </c>
      <c r="E12" s="92" t="s">
        <v>308</v>
      </c>
      <c r="F12" s="92" t="s">
        <v>96</v>
      </c>
      <c r="G12" s="92" t="s">
        <v>7</v>
      </c>
      <c r="H12" s="92" t="s">
        <v>7</v>
      </c>
      <c r="I12" s="92" t="s">
        <v>25</v>
      </c>
      <c r="J12" s="92" t="s">
        <v>25</v>
      </c>
      <c r="K12" s="92" t="s">
        <v>7</v>
      </c>
      <c r="L12" s="92" t="s">
        <v>7</v>
      </c>
      <c r="M12" s="248" t="s">
        <v>333</v>
      </c>
      <c r="N12" s="248" t="s">
        <v>9</v>
      </c>
      <c r="O12" s="92" t="s">
        <v>327</v>
      </c>
      <c r="P12" s="92" t="s">
        <v>96</v>
      </c>
      <c r="Q12" s="92" t="s">
        <v>327</v>
      </c>
      <c r="R12" s="92" t="s">
        <v>14</v>
      </c>
      <c r="S12" s="92" t="s">
        <v>7</v>
      </c>
      <c r="T12" s="92" t="s">
        <v>7</v>
      </c>
      <c r="U12" s="248" t="s">
        <v>7</v>
      </c>
      <c r="V12" s="248" t="s">
        <v>7</v>
      </c>
      <c r="W12" s="248" t="s">
        <v>7</v>
      </c>
      <c r="X12" s="248" t="s">
        <v>7</v>
      </c>
      <c r="Y12" s="253" t="s">
        <v>7</v>
      </c>
      <c r="Z12" s="253" t="s">
        <v>7</v>
      </c>
      <c r="AA12" s="253" t="s">
        <v>7</v>
      </c>
      <c r="AB12" s="253" t="s">
        <v>7</v>
      </c>
      <c r="AC12" s="253" t="s">
        <v>7</v>
      </c>
      <c r="AD12" s="253" t="s">
        <v>7</v>
      </c>
      <c r="AE12" s="253" t="s">
        <v>7</v>
      </c>
      <c r="AF12" s="253" t="s">
        <v>7</v>
      </c>
      <c r="AG12" s="253" t="s">
        <v>7</v>
      </c>
      <c r="AH12" s="253" t="s">
        <v>7</v>
      </c>
      <c r="AI12" s="253" t="s">
        <v>7</v>
      </c>
      <c r="AJ12" s="253" t="s">
        <v>7</v>
      </c>
    </row>
    <row r="13" spans="1:36" s="11" customFormat="1" x14ac:dyDescent="0.15">
      <c r="A13" s="92" t="s">
        <v>313</v>
      </c>
      <c r="B13" s="92" t="s">
        <v>15</v>
      </c>
      <c r="C13" s="92" t="s">
        <v>308</v>
      </c>
      <c r="D13" s="92" t="s">
        <v>259</v>
      </c>
      <c r="E13" s="92" t="s">
        <v>308</v>
      </c>
      <c r="F13" s="92" t="s">
        <v>259</v>
      </c>
      <c r="G13" s="92" t="s">
        <v>7</v>
      </c>
      <c r="H13" s="92" t="s">
        <v>7</v>
      </c>
      <c r="I13" s="92" t="s">
        <v>25</v>
      </c>
      <c r="J13" s="92" t="s">
        <v>25</v>
      </c>
      <c r="K13" s="92" t="s">
        <v>7</v>
      </c>
      <c r="L13" s="92" t="s">
        <v>7</v>
      </c>
      <c r="M13" s="248" t="s">
        <v>333</v>
      </c>
      <c r="N13" s="92" t="s">
        <v>14</v>
      </c>
      <c r="O13" s="92" t="s">
        <v>327</v>
      </c>
      <c r="P13" s="92" t="s">
        <v>259</v>
      </c>
      <c r="Q13" s="92" t="s">
        <v>327</v>
      </c>
      <c r="R13" s="92" t="s">
        <v>15</v>
      </c>
      <c r="S13" s="92" t="s">
        <v>7</v>
      </c>
      <c r="T13" s="92" t="s">
        <v>7</v>
      </c>
      <c r="U13" s="248" t="s">
        <v>7</v>
      </c>
      <c r="V13" s="248" t="s">
        <v>7</v>
      </c>
      <c r="W13" s="248" t="s">
        <v>7</v>
      </c>
      <c r="X13" s="248" t="s">
        <v>7</v>
      </c>
      <c r="Y13" s="253" t="s">
        <v>7</v>
      </c>
      <c r="Z13" s="253" t="s">
        <v>7</v>
      </c>
      <c r="AA13" s="253" t="s">
        <v>7</v>
      </c>
      <c r="AB13" s="253" t="s">
        <v>7</v>
      </c>
      <c r="AC13" s="253" t="s">
        <v>7</v>
      </c>
      <c r="AD13" s="253" t="s">
        <v>7</v>
      </c>
      <c r="AE13" s="253" t="s">
        <v>7</v>
      </c>
      <c r="AF13" s="253" t="s">
        <v>7</v>
      </c>
      <c r="AG13" s="253" t="s">
        <v>7</v>
      </c>
      <c r="AH13" s="253" t="s">
        <v>7</v>
      </c>
      <c r="AI13" s="253" t="s">
        <v>7</v>
      </c>
      <c r="AJ13" s="253" t="s">
        <v>7</v>
      </c>
    </row>
    <row r="14" spans="1:36" s="11" customFormat="1" x14ac:dyDescent="0.15">
      <c r="A14" s="92" t="s">
        <v>313</v>
      </c>
      <c r="B14" s="92" t="s">
        <v>82</v>
      </c>
      <c r="C14" s="92" t="s">
        <v>7</v>
      </c>
      <c r="D14" s="92" t="s">
        <v>7</v>
      </c>
      <c r="E14" s="92" t="s">
        <v>7</v>
      </c>
      <c r="F14" s="92" t="s">
        <v>7</v>
      </c>
      <c r="G14" s="92" t="s">
        <v>7</v>
      </c>
      <c r="H14" s="92" t="s">
        <v>7</v>
      </c>
      <c r="I14" s="92" t="s">
        <v>25</v>
      </c>
      <c r="J14" s="92" t="s">
        <v>25</v>
      </c>
      <c r="K14" s="92" t="s">
        <v>7</v>
      </c>
      <c r="L14" s="92" t="s">
        <v>7</v>
      </c>
      <c r="M14" s="248" t="s">
        <v>333</v>
      </c>
      <c r="N14" s="92" t="s">
        <v>82</v>
      </c>
      <c r="O14" s="92" t="s">
        <v>7</v>
      </c>
      <c r="P14" s="92" t="s">
        <v>7</v>
      </c>
      <c r="Q14" s="92" t="s">
        <v>327</v>
      </c>
      <c r="R14" s="92" t="s">
        <v>12</v>
      </c>
      <c r="S14" s="92" t="s">
        <v>7</v>
      </c>
      <c r="T14" s="92" t="s">
        <v>7</v>
      </c>
      <c r="U14" s="248" t="s">
        <v>7</v>
      </c>
      <c r="V14" s="248" t="s">
        <v>7</v>
      </c>
      <c r="W14" s="248" t="s">
        <v>7</v>
      </c>
      <c r="X14" s="248" t="s">
        <v>7</v>
      </c>
    </row>
    <row r="15" spans="1:36" s="11" customFormat="1" x14ac:dyDescent="0.15">
      <c r="A15" s="92" t="s">
        <v>313</v>
      </c>
      <c r="B15" s="92" t="s">
        <v>12</v>
      </c>
      <c r="C15" s="92" t="s">
        <v>7</v>
      </c>
      <c r="D15" s="92" t="s">
        <v>7</v>
      </c>
      <c r="E15" s="92" t="s">
        <v>7</v>
      </c>
      <c r="F15" s="92" t="s">
        <v>7</v>
      </c>
      <c r="G15" s="92" t="s">
        <v>7</v>
      </c>
      <c r="H15" s="92" t="s">
        <v>7</v>
      </c>
      <c r="I15" s="92" t="s">
        <v>25</v>
      </c>
      <c r="J15" s="92" t="s">
        <v>25</v>
      </c>
      <c r="K15" s="92" t="s">
        <v>7</v>
      </c>
      <c r="L15" s="92" t="s">
        <v>7</v>
      </c>
      <c r="M15" s="248" t="s">
        <v>333</v>
      </c>
      <c r="N15" s="92" t="s">
        <v>12</v>
      </c>
      <c r="O15" s="92" t="s">
        <v>7</v>
      </c>
      <c r="P15" s="92" t="s">
        <v>7</v>
      </c>
      <c r="Q15" s="92" t="s">
        <v>327</v>
      </c>
      <c r="R15" s="92" t="s">
        <v>96</v>
      </c>
      <c r="S15" s="92" t="s">
        <v>7</v>
      </c>
      <c r="T15" s="92" t="s">
        <v>7</v>
      </c>
      <c r="U15" s="248" t="s">
        <v>7</v>
      </c>
      <c r="V15" s="248" t="s">
        <v>7</v>
      </c>
      <c r="W15" s="248" t="s">
        <v>7</v>
      </c>
      <c r="X15" s="248" t="s">
        <v>7</v>
      </c>
    </row>
    <row r="16" spans="1:36" s="11" customFormat="1" x14ac:dyDescent="0.15">
      <c r="A16" s="92" t="s">
        <v>313</v>
      </c>
      <c r="B16" s="92" t="s">
        <v>13</v>
      </c>
      <c r="C16" s="92" t="s">
        <v>7</v>
      </c>
      <c r="D16" s="92" t="s">
        <v>7</v>
      </c>
      <c r="E16" s="92" t="s">
        <v>7</v>
      </c>
      <c r="F16" s="92" t="s">
        <v>7</v>
      </c>
      <c r="G16" s="92" t="s">
        <v>7</v>
      </c>
      <c r="H16" s="92" t="s">
        <v>7</v>
      </c>
      <c r="I16" s="92" t="s">
        <v>25</v>
      </c>
      <c r="J16" s="92" t="s">
        <v>25</v>
      </c>
      <c r="K16" s="92" t="s">
        <v>7</v>
      </c>
      <c r="L16" s="92" t="s">
        <v>7</v>
      </c>
      <c r="M16" s="248" t="s">
        <v>333</v>
      </c>
      <c r="N16" s="92" t="s">
        <v>13</v>
      </c>
      <c r="O16" s="92" t="s">
        <v>7</v>
      </c>
      <c r="P16" s="92" t="s">
        <v>7</v>
      </c>
      <c r="Q16" s="92" t="s">
        <v>327</v>
      </c>
      <c r="R16" s="92" t="s">
        <v>259</v>
      </c>
      <c r="S16" s="92" t="s">
        <v>7</v>
      </c>
      <c r="T16" s="92" t="s">
        <v>7</v>
      </c>
      <c r="U16" s="248" t="s">
        <v>7</v>
      </c>
      <c r="V16" s="248" t="s">
        <v>7</v>
      </c>
      <c r="W16" s="248" t="s">
        <v>7</v>
      </c>
      <c r="X16" s="248" t="s">
        <v>7</v>
      </c>
    </row>
    <row r="17" spans="1:24" s="11" customFormat="1" x14ac:dyDescent="0.15">
      <c r="A17" s="92" t="s">
        <v>313</v>
      </c>
      <c r="B17" s="92" t="s">
        <v>86</v>
      </c>
      <c r="C17" s="92" t="s">
        <v>7</v>
      </c>
      <c r="D17" s="92" t="s">
        <v>7</v>
      </c>
      <c r="E17" s="92" t="s">
        <v>7</v>
      </c>
      <c r="F17" s="92" t="s">
        <v>7</v>
      </c>
      <c r="G17" s="92" t="s">
        <v>7</v>
      </c>
      <c r="H17" s="92" t="s">
        <v>7</v>
      </c>
      <c r="I17" s="92" t="s">
        <v>25</v>
      </c>
      <c r="J17" s="92" t="s">
        <v>25</v>
      </c>
      <c r="K17" s="92" t="s">
        <v>7</v>
      </c>
      <c r="L17" s="92" t="s">
        <v>7</v>
      </c>
      <c r="M17" s="248" t="s">
        <v>333</v>
      </c>
      <c r="N17" s="92" t="s">
        <v>86</v>
      </c>
      <c r="O17" s="92" t="s">
        <v>7</v>
      </c>
      <c r="P17" s="92" t="s">
        <v>7</v>
      </c>
      <c r="Q17" s="92" t="s">
        <v>7</v>
      </c>
      <c r="R17" s="92" t="s">
        <v>7</v>
      </c>
      <c r="S17" s="92" t="s">
        <v>7</v>
      </c>
      <c r="T17" s="92" t="s">
        <v>7</v>
      </c>
      <c r="U17" s="248" t="s">
        <v>7</v>
      </c>
      <c r="V17" s="248" t="s">
        <v>7</v>
      </c>
      <c r="W17" s="248" t="s">
        <v>7</v>
      </c>
      <c r="X17" s="248" t="s">
        <v>7</v>
      </c>
    </row>
    <row r="18" spans="1:24" s="11" customFormat="1" x14ac:dyDescent="0.15">
      <c r="A18" s="92" t="s">
        <v>314</v>
      </c>
      <c r="B18" s="92" t="s">
        <v>9</v>
      </c>
      <c r="C18" s="92" t="s">
        <v>7</v>
      </c>
      <c r="D18" s="92" t="s">
        <v>7</v>
      </c>
      <c r="E18" s="92" t="s">
        <v>7</v>
      </c>
      <c r="F18" s="92" t="s">
        <v>7</v>
      </c>
      <c r="G18" s="92" t="s">
        <v>7</v>
      </c>
      <c r="H18" s="92" t="s">
        <v>7</v>
      </c>
      <c r="I18" s="92" t="s">
        <v>25</v>
      </c>
      <c r="J18" s="92" t="s">
        <v>25</v>
      </c>
      <c r="K18" s="92" t="s">
        <v>7</v>
      </c>
      <c r="L18" s="92" t="s">
        <v>7</v>
      </c>
      <c r="M18" s="248" t="s">
        <v>334</v>
      </c>
      <c r="N18" s="92" t="s">
        <v>9</v>
      </c>
      <c r="O18" s="92" t="s">
        <v>7</v>
      </c>
      <c r="P18" s="92" t="s">
        <v>7</v>
      </c>
      <c r="Q18" s="92" t="s">
        <v>7</v>
      </c>
      <c r="R18" s="92" t="s">
        <v>7</v>
      </c>
      <c r="S18" s="92" t="s">
        <v>7</v>
      </c>
      <c r="T18" s="92" t="s">
        <v>7</v>
      </c>
      <c r="U18" s="248" t="s">
        <v>7</v>
      </c>
      <c r="V18" s="248" t="s">
        <v>7</v>
      </c>
      <c r="W18" s="248" t="s">
        <v>7</v>
      </c>
      <c r="X18" s="248" t="s">
        <v>7</v>
      </c>
    </row>
    <row r="19" spans="1:24" s="11" customFormat="1" x14ac:dyDescent="0.15">
      <c r="A19" s="92" t="s">
        <v>314</v>
      </c>
      <c r="B19" s="92" t="s">
        <v>15</v>
      </c>
      <c r="C19" s="92" t="s">
        <v>7</v>
      </c>
      <c r="D19" s="92" t="s">
        <v>7</v>
      </c>
      <c r="E19" s="92" t="s">
        <v>7</v>
      </c>
      <c r="F19" s="92" t="s">
        <v>7</v>
      </c>
      <c r="G19" s="92" t="s">
        <v>7</v>
      </c>
      <c r="H19" s="92" t="s">
        <v>7</v>
      </c>
      <c r="I19" s="92" t="s">
        <v>25</v>
      </c>
      <c r="J19" s="92" t="s">
        <v>25</v>
      </c>
      <c r="K19" s="92" t="s">
        <v>7</v>
      </c>
      <c r="L19" s="92" t="s">
        <v>7</v>
      </c>
      <c r="M19" s="248" t="s">
        <v>334</v>
      </c>
      <c r="N19" s="92" t="s">
        <v>14</v>
      </c>
      <c r="O19" s="92" t="s">
        <v>7</v>
      </c>
      <c r="P19" s="92" t="s">
        <v>7</v>
      </c>
      <c r="Q19" s="92" t="s">
        <v>7</v>
      </c>
      <c r="R19" s="92" t="s">
        <v>7</v>
      </c>
      <c r="S19" s="92" t="s">
        <v>7</v>
      </c>
      <c r="T19" s="92" t="s">
        <v>7</v>
      </c>
      <c r="U19" s="248" t="s">
        <v>7</v>
      </c>
      <c r="V19" s="248" t="s">
        <v>7</v>
      </c>
      <c r="W19" s="248" t="s">
        <v>7</v>
      </c>
      <c r="X19" s="248" t="s">
        <v>7</v>
      </c>
    </row>
    <row r="20" spans="1:24" s="11" customFormat="1" x14ac:dyDescent="0.15">
      <c r="A20" s="92" t="s">
        <v>314</v>
      </c>
      <c r="B20" s="92" t="s">
        <v>82</v>
      </c>
      <c r="C20" s="92" t="s">
        <v>7</v>
      </c>
      <c r="D20" s="92" t="s">
        <v>7</v>
      </c>
      <c r="E20" s="92" t="s">
        <v>7</v>
      </c>
      <c r="F20" s="92" t="s">
        <v>7</v>
      </c>
      <c r="G20" s="92" t="s">
        <v>7</v>
      </c>
      <c r="H20" s="92" t="s">
        <v>7</v>
      </c>
      <c r="I20" s="92" t="s">
        <v>25</v>
      </c>
      <c r="J20" s="92" t="s">
        <v>25</v>
      </c>
      <c r="K20" s="92" t="s">
        <v>7</v>
      </c>
      <c r="L20" s="92" t="s">
        <v>7</v>
      </c>
      <c r="M20" s="248" t="s">
        <v>334</v>
      </c>
      <c r="N20" s="92" t="s">
        <v>82</v>
      </c>
      <c r="O20" s="92" t="s">
        <v>7</v>
      </c>
      <c r="P20" s="92" t="s">
        <v>7</v>
      </c>
      <c r="Q20" s="92" t="s">
        <v>7</v>
      </c>
      <c r="R20" s="92" t="s">
        <v>7</v>
      </c>
      <c r="S20" s="92" t="s">
        <v>7</v>
      </c>
      <c r="T20" s="92" t="s">
        <v>7</v>
      </c>
      <c r="U20" s="248" t="s">
        <v>7</v>
      </c>
      <c r="V20" s="248" t="s">
        <v>7</v>
      </c>
      <c r="W20" s="248" t="s">
        <v>7</v>
      </c>
      <c r="X20" s="248" t="s">
        <v>7</v>
      </c>
    </row>
    <row r="21" spans="1:24" s="11" customFormat="1" x14ac:dyDescent="0.15">
      <c r="A21" s="92" t="s">
        <v>314</v>
      </c>
      <c r="B21" s="92" t="s">
        <v>12</v>
      </c>
      <c r="C21" s="92" t="s">
        <v>7</v>
      </c>
      <c r="D21" s="92" t="s">
        <v>7</v>
      </c>
      <c r="E21" s="92" t="s">
        <v>7</v>
      </c>
      <c r="F21" s="92" t="s">
        <v>7</v>
      </c>
      <c r="G21" s="92" t="s">
        <v>7</v>
      </c>
      <c r="H21" s="92" t="s">
        <v>7</v>
      </c>
      <c r="I21" s="92" t="s">
        <v>25</v>
      </c>
      <c r="J21" s="92" t="s">
        <v>25</v>
      </c>
      <c r="K21" s="92" t="s">
        <v>7</v>
      </c>
      <c r="L21" s="92" t="s">
        <v>7</v>
      </c>
      <c r="M21" s="248" t="s">
        <v>334</v>
      </c>
      <c r="N21" s="92" t="s">
        <v>12</v>
      </c>
      <c r="O21" s="92" t="s">
        <v>7</v>
      </c>
      <c r="P21" s="92" t="s">
        <v>7</v>
      </c>
      <c r="Q21" s="92" t="s">
        <v>7</v>
      </c>
      <c r="R21" s="92" t="s">
        <v>7</v>
      </c>
      <c r="S21" s="92" t="s">
        <v>7</v>
      </c>
      <c r="T21" s="92" t="s">
        <v>7</v>
      </c>
      <c r="U21" s="248" t="s">
        <v>7</v>
      </c>
      <c r="V21" s="248" t="s">
        <v>7</v>
      </c>
      <c r="W21" s="248" t="s">
        <v>7</v>
      </c>
      <c r="X21" s="248" t="s">
        <v>7</v>
      </c>
    </row>
    <row r="22" spans="1:24" s="11" customFormat="1" x14ac:dyDescent="0.15">
      <c r="A22" s="92" t="s">
        <v>314</v>
      </c>
      <c r="B22" s="92" t="s">
        <v>13</v>
      </c>
      <c r="C22" s="92" t="s">
        <v>7</v>
      </c>
      <c r="D22" s="92" t="s">
        <v>7</v>
      </c>
      <c r="E22" s="92" t="s">
        <v>7</v>
      </c>
      <c r="F22" s="92" t="s">
        <v>7</v>
      </c>
      <c r="G22" s="92" t="s">
        <v>7</v>
      </c>
      <c r="H22" s="92" t="s">
        <v>7</v>
      </c>
      <c r="I22" s="92" t="s">
        <v>25</v>
      </c>
      <c r="J22" s="92" t="s">
        <v>25</v>
      </c>
      <c r="K22" s="92" t="s">
        <v>7</v>
      </c>
      <c r="L22" s="92" t="s">
        <v>7</v>
      </c>
      <c r="M22" s="248" t="s">
        <v>334</v>
      </c>
      <c r="N22" s="92" t="s">
        <v>13</v>
      </c>
      <c r="O22" s="92" t="s">
        <v>7</v>
      </c>
      <c r="P22" s="92" t="s">
        <v>7</v>
      </c>
      <c r="Q22" s="92" t="s">
        <v>7</v>
      </c>
      <c r="R22" s="92" t="s">
        <v>7</v>
      </c>
      <c r="S22" s="92" t="s">
        <v>7</v>
      </c>
      <c r="T22" s="92" t="s">
        <v>7</v>
      </c>
      <c r="U22" s="248" t="s">
        <v>7</v>
      </c>
      <c r="V22" s="248" t="s">
        <v>7</v>
      </c>
      <c r="W22" s="248" t="s">
        <v>7</v>
      </c>
      <c r="X22" s="248" t="s">
        <v>7</v>
      </c>
    </row>
    <row r="23" spans="1:24" s="11" customFormat="1" x14ac:dyDescent="0.15">
      <c r="A23" s="92" t="s">
        <v>314</v>
      </c>
      <c r="B23" s="92" t="s">
        <v>86</v>
      </c>
      <c r="C23" s="92" t="s">
        <v>7</v>
      </c>
      <c r="D23" s="92" t="s">
        <v>7</v>
      </c>
      <c r="E23" s="92" t="s">
        <v>7</v>
      </c>
      <c r="F23" s="92" t="s">
        <v>7</v>
      </c>
      <c r="G23" s="92" t="s">
        <v>7</v>
      </c>
      <c r="H23" s="92" t="s">
        <v>7</v>
      </c>
      <c r="I23" s="92" t="s">
        <v>25</v>
      </c>
      <c r="J23" s="92" t="s">
        <v>25</v>
      </c>
      <c r="K23" s="92" t="s">
        <v>7</v>
      </c>
      <c r="L23" s="92" t="s">
        <v>7</v>
      </c>
      <c r="M23" s="248" t="s">
        <v>334</v>
      </c>
      <c r="N23" s="92" t="s">
        <v>86</v>
      </c>
      <c r="O23" s="92" t="s">
        <v>7</v>
      </c>
      <c r="P23" s="92" t="s">
        <v>7</v>
      </c>
      <c r="Q23" s="92" t="s">
        <v>7</v>
      </c>
      <c r="R23" s="92" t="s">
        <v>7</v>
      </c>
      <c r="S23" s="92" t="s">
        <v>7</v>
      </c>
      <c r="T23" s="92" t="s">
        <v>7</v>
      </c>
      <c r="U23" s="248" t="s">
        <v>7</v>
      </c>
      <c r="V23" s="248" t="s">
        <v>7</v>
      </c>
      <c r="W23" s="248" t="s">
        <v>7</v>
      </c>
      <c r="X23" s="248" t="s">
        <v>7</v>
      </c>
    </row>
    <row r="24" spans="1:24" s="11" customFormat="1" x14ac:dyDescent="0.15">
      <c r="A24" s="92" t="s">
        <v>314</v>
      </c>
      <c r="B24" s="92" t="s">
        <v>217</v>
      </c>
      <c r="C24" s="92" t="s">
        <v>7</v>
      </c>
      <c r="D24" s="92" t="s">
        <v>7</v>
      </c>
      <c r="E24" s="92" t="s">
        <v>7</v>
      </c>
      <c r="F24" s="92" t="s">
        <v>7</v>
      </c>
      <c r="G24" s="92" t="s">
        <v>7</v>
      </c>
      <c r="H24" s="92" t="s">
        <v>7</v>
      </c>
      <c r="I24" s="92" t="s">
        <v>25</v>
      </c>
      <c r="J24" s="92" t="s">
        <v>25</v>
      </c>
      <c r="K24" s="92" t="s">
        <v>7</v>
      </c>
      <c r="L24" s="92" t="s">
        <v>7</v>
      </c>
      <c r="M24" s="248" t="s">
        <v>334</v>
      </c>
      <c r="N24" s="92" t="s">
        <v>217</v>
      </c>
      <c r="O24" s="92" t="s">
        <v>7</v>
      </c>
      <c r="P24" s="92" t="s">
        <v>7</v>
      </c>
      <c r="Q24" s="92" t="s">
        <v>7</v>
      </c>
      <c r="R24" s="92" t="s">
        <v>7</v>
      </c>
      <c r="S24" s="92" t="s">
        <v>7</v>
      </c>
      <c r="T24" s="92" t="s">
        <v>7</v>
      </c>
      <c r="U24" s="248" t="s">
        <v>7</v>
      </c>
      <c r="V24" s="248" t="s">
        <v>7</v>
      </c>
      <c r="W24" s="248" t="s">
        <v>7</v>
      </c>
      <c r="X24" s="248" t="s">
        <v>7</v>
      </c>
    </row>
    <row r="25" spans="1:24" s="11" customFormat="1" x14ac:dyDescent="0.15">
      <c r="A25" s="92" t="s">
        <v>314</v>
      </c>
      <c r="B25" s="92" t="s">
        <v>473</v>
      </c>
      <c r="C25" s="92" t="s">
        <v>7</v>
      </c>
      <c r="D25" s="92" t="s">
        <v>7</v>
      </c>
      <c r="E25" s="92" t="s">
        <v>7</v>
      </c>
      <c r="F25" s="92" t="s">
        <v>7</v>
      </c>
      <c r="G25" s="92" t="s">
        <v>7</v>
      </c>
      <c r="H25" s="92" t="s">
        <v>7</v>
      </c>
      <c r="I25" s="92" t="s">
        <v>25</v>
      </c>
      <c r="J25" s="92" t="s">
        <v>25</v>
      </c>
      <c r="K25" s="92" t="s">
        <v>7</v>
      </c>
      <c r="L25" s="92" t="s">
        <v>7</v>
      </c>
      <c r="M25" s="248" t="s">
        <v>334</v>
      </c>
      <c r="N25" s="92" t="s">
        <v>473</v>
      </c>
      <c r="O25" s="92" t="s">
        <v>7</v>
      </c>
      <c r="P25" s="92" t="s">
        <v>7</v>
      </c>
      <c r="Q25" s="92" t="s">
        <v>7</v>
      </c>
      <c r="R25" s="92" t="s">
        <v>7</v>
      </c>
      <c r="S25" s="92" t="s">
        <v>7</v>
      </c>
      <c r="T25" s="92" t="s">
        <v>7</v>
      </c>
      <c r="U25" s="248" t="s">
        <v>7</v>
      </c>
      <c r="V25" s="248" t="s">
        <v>7</v>
      </c>
      <c r="W25" s="248" t="s">
        <v>7</v>
      </c>
      <c r="X25" s="248" t="s">
        <v>7</v>
      </c>
    </row>
    <row r="26" spans="1:24" s="11" customFormat="1" x14ac:dyDescent="0.15">
      <c r="A26" s="92" t="s">
        <v>314</v>
      </c>
      <c r="B26" s="92" t="s">
        <v>474</v>
      </c>
      <c r="C26" s="92" t="s">
        <v>7</v>
      </c>
      <c r="D26" s="92" t="s">
        <v>7</v>
      </c>
      <c r="E26" s="92" t="s">
        <v>7</v>
      </c>
      <c r="F26" s="92" t="s">
        <v>7</v>
      </c>
      <c r="G26" s="92" t="s">
        <v>7</v>
      </c>
      <c r="H26" s="92" t="s">
        <v>7</v>
      </c>
      <c r="I26" s="92" t="s">
        <v>25</v>
      </c>
      <c r="J26" s="92" t="s">
        <v>25</v>
      </c>
      <c r="K26" s="92" t="s">
        <v>7</v>
      </c>
      <c r="L26" s="92" t="s">
        <v>7</v>
      </c>
      <c r="M26" s="248" t="s">
        <v>334</v>
      </c>
      <c r="N26" s="92" t="s">
        <v>474</v>
      </c>
      <c r="O26" s="92" t="s">
        <v>7</v>
      </c>
      <c r="P26" s="92" t="s">
        <v>7</v>
      </c>
      <c r="Q26" s="92" t="s">
        <v>7</v>
      </c>
      <c r="R26" s="92" t="s">
        <v>7</v>
      </c>
      <c r="S26" s="92" t="s">
        <v>7</v>
      </c>
      <c r="T26" s="92" t="s">
        <v>7</v>
      </c>
      <c r="U26" s="248" t="s">
        <v>7</v>
      </c>
      <c r="V26" s="248" t="s">
        <v>7</v>
      </c>
      <c r="W26" s="248" t="s">
        <v>7</v>
      </c>
      <c r="X26" s="248" t="s">
        <v>7</v>
      </c>
    </row>
    <row r="27" spans="1:24" s="11" customFormat="1" x14ac:dyDescent="0.15">
      <c r="A27" s="92" t="s">
        <v>25</v>
      </c>
      <c r="B27" s="92" t="s">
        <v>25</v>
      </c>
      <c r="C27" s="92" t="s">
        <v>7</v>
      </c>
      <c r="D27" s="92" t="s">
        <v>7</v>
      </c>
      <c r="E27" s="92" t="s">
        <v>7</v>
      </c>
      <c r="F27" s="92" t="s">
        <v>7</v>
      </c>
      <c r="G27" s="92" t="s">
        <v>7</v>
      </c>
      <c r="H27" s="92" t="s">
        <v>7</v>
      </c>
      <c r="I27" s="92" t="s">
        <v>25</v>
      </c>
      <c r="J27" s="92" t="s">
        <v>25</v>
      </c>
      <c r="K27" s="92" t="s">
        <v>7</v>
      </c>
      <c r="L27" s="92" t="s">
        <v>7</v>
      </c>
      <c r="M27" s="92" t="s">
        <v>7</v>
      </c>
      <c r="N27" s="92" t="s">
        <v>7</v>
      </c>
      <c r="O27" s="92" t="s">
        <v>7</v>
      </c>
      <c r="P27" s="92" t="s">
        <v>7</v>
      </c>
      <c r="Q27" s="92" t="s">
        <v>7</v>
      </c>
      <c r="R27" s="92" t="s">
        <v>7</v>
      </c>
      <c r="S27" s="92" t="s">
        <v>7</v>
      </c>
      <c r="T27" s="92" t="s">
        <v>7</v>
      </c>
      <c r="U27" s="248" t="s">
        <v>7</v>
      </c>
      <c r="V27" s="248" t="s">
        <v>7</v>
      </c>
      <c r="W27" s="248" t="s">
        <v>7</v>
      </c>
      <c r="X27" s="248" t="s">
        <v>7</v>
      </c>
    </row>
    <row r="28" spans="1:24" s="11" customFormat="1" x14ac:dyDescent="0.15">
      <c r="A28" s="92" t="s">
        <v>7</v>
      </c>
      <c r="B28" s="92" t="s">
        <v>25</v>
      </c>
      <c r="C28" s="92" t="s">
        <v>7</v>
      </c>
      <c r="D28" s="92" t="s">
        <v>7</v>
      </c>
      <c r="E28" s="92" t="s">
        <v>7</v>
      </c>
      <c r="F28" s="92" t="s">
        <v>7</v>
      </c>
      <c r="G28" s="92" t="s">
        <v>7</v>
      </c>
      <c r="H28" s="92" t="s">
        <v>7</v>
      </c>
      <c r="I28" s="92" t="s">
        <v>25</v>
      </c>
      <c r="J28" s="92" t="s">
        <v>25</v>
      </c>
      <c r="K28" s="92" t="s">
        <v>7</v>
      </c>
      <c r="L28" s="92" t="s">
        <v>7</v>
      </c>
      <c r="M28" s="92" t="s">
        <v>7</v>
      </c>
      <c r="N28" s="92" t="s">
        <v>7</v>
      </c>
      <c r="O28" s="92" t="s">
        <v>7</v>
      </c>
      <c r="P28" s="92" t="s">
        <v>7</v>
      </c>
      <c r="Q28" s="92" t="s">
        <v>7</v>
      </c>
      <c r="R28" s="92" t="s">
        <v>7</v>
      </c>
      <c r="S28" s="92" t="s">
        <v>7</v>
      </c>
      <c r="T28" s="92" t="s">
        <v>7</v>
      </c>
      <c r="U28" s="248" t="s">
        <v>7</v>
      </c>
      <c r="V28" s="248" t="s">
        <v>7</v>
      </c>
      <c r="W28" s="248" t="s">
        <v>7</v>
      </c>
      <c r="X28" s="248" t="s">
        <v>7</v>
      </c>
    </row>
    <row r="29" spans="1:24" x14ac:dyDescent="0.15">
      <c r="A29" s="93"/>
      <c r="B29" s="93"/>
      <c r="C29" s="93"/>
      <c r="D29" s="93"/>
      <c r="E29" s="93"/>
      <c r="F29" s="93"/>
      <c r="G29" s="93"/>
      <c r="H29" s="93"/>
      <c r="I29" s="93"/>
      <c r="J29" s="93"/>
      <c r="K29" s="93"/>
      <c r="L29" s="93"/>
      <c r="M29" s="42"/>
      <c r="N29" s="42"/>
      <c r="O29" s="93"/>
      <c r="P29" s="93"/>
      <c r="Q29" s="93"/>
      <c r="R29" s="93"/>
      <c r="S29" s="93"/>
      <c r="T29" s="93"/>
      <c r="U29" s="250"/>
      <c r="V29" s="250"/>
      <c r="W29" s="250"/>
      <c r="X29" s="250"/>
    </row>
    <row r="30" spans="1:24" x14ac:dyDescent="0.15">
      <c r="A30" s="93"/>
      <c r="B30" s="93"/>
      <c r="C30" s="93"/>
      <c r="D30" s="93"/>
      <c r="E30" s="93"/>
      <c r="F30" s="93"/>
      <c r="G30" s="93"/>
      <c r="H30" s="93"/>
      <c r="I30" s="93"/>
      <c r="J30" s="93"/>
      <c r="K30" s="93"/>
      <c r="L30" s="93"/>
      <c r="M30" s="42"/>
      <c r="N30" s="42"/>
      <c r="O30" s="93"/>
      <c r="P30" s="93"/>
      <c r="Q30" s="93"/>
      <c r="R30" s="93"/>
      <c r="S30" s="93"/>
      <c r="T30" s="93"/>
      <c r="U30" s="250"/>
      <c r="V30" s="250"/>
      <c r="W30" s="250"/>
      <c r="X30" s="250"/>
    </row>
    <row r="31" spans="1:24" x14ac:dyDescent="0.15">
      <c r="A31" s="93"/>
      <c r="B31" s="93"/>
      <c r="C31" s="93"/>
      <c r="D31" s="93"/>
      <c r="E31" s="93"/>
      <c r="F31" s="93"/>
      <c r="G31" s="93"/>
      <c r="H31" s="93"/>
      <c r="I31" s="93"/>
      <c r="J31" s="93"/>
      <c r="K31" s="93"/>
      <c r="L31" s="93"/>
      <c r="M31" s="42"/>
      <c r="N31" s="42"/>
      <c r="O31" s="93"/>
      <c r="P31" s="93"/>
      <c r="Q31" s="93"/>
      <c r="R31" s="93"/>
      <c r="S31" s="93"/>
      <c r="T31" s="93"/>
      <c r="U31" s="250"/>
      <c r="V31" s="250"/>
      <c r="W31" s="250"/>
      <c r="X31" s="250"/>
    </row>
    <row r="32" spans="1:24" x14ac:dyDescent="0.15">
      <c r="A32" s="93"/>
      <c r="B32" s="93"/>
      <c r="C32" s="93"/>
      <c r="D32" s="93"/>
      <c r="E32" s="93"/>
      <c r="F32" s="93"/>
      <c r="G32" s="93"/>
      <c r="H32" s="93"/>
      <c r="I32" s="93"/>
      <c r="J32" s="93"/>
      <c r="K32" s="93"/>
      <c r="L32" s="93"/>
      <c r="M32" s="42"/>
      <c r="N32" s="42"/>
      <c r="O32" s="93"/>
      <c r="P32" s="93"/>
      <c r="Q32" s="93"/>
      <c r="R32" s="93"/>
      <c r="S32" s="93"/>
      <c r="T32" s="93"/>
      <c r="U32" s="250"/>
      <c r="V32" s="250"/>
      <c r="W32" s="250"/>
      <c r="X32" s="250"/>
    </row>
    <row r="33" spans="1:24" x14ac:dyDescent="0.15">
      <c r="A33" s="93"/>
      <c r="B33" s="93"/>
      <c r="C33" s="93"/>
      <c r="D33" s="93"/>
      <c r="E33" s="93"/>
      <c r="F33" s="93"/>
      <c r="G33" s="93"/>
      <c r="H33" s="93"/>
      <c r="I33" s="93"/>
      <c r="J33" s="93"/>
      <c r="K33" s="93"/>
      <c r="L33" s="93"/>
      <c r="M33" s="42"/>
      <c r="N33" s="42"/>
      <c r="O33" s="93"/>
      <c r="P33" s="93"/>
      <c r="Q33" s="93"/>
      <c r="R33" s="93"/>
      <c r="S33" s="93"/>
      <c r="T33" s="93"/>
      <c r="U33" s="250"/>
      <c r="V33" s="250"/>
      <c r="W33" s="250"/>
      <c r="X33" s="250"/>
    </row>
    <row r="34" spans="1:24" x14ac:dyDescent="0.15">
      <c r="A34" s="93"/>
      <c r="B34" s="93"/>
      <c r="C34" s="93"/>
      <c r="D34" s="93"/>
      <c r="E34" s="93"/>
      <c r="F34" s="93"/>
      <c r="G34" s="93"/>
      <c r="H34" s="93"/>
      <c r="I34" s="93"/>
      <c r="J34" s="93"/>
      <c r="K34" s="93"/>
      <c r="L34" s="93"/>
      <c r="M34" s="42"/>
      <c r="N34" s="42"/>
      <c r="O34" s="93"/>
      <c r="P34" s="93"/>
      <c r="Q34" s="93"/>
      <c r="R34" s="93"/>
      <c r="S34" s="93"/>
      <c r="T34" s="93"/>
      <c r="U34" s="250"/>
      <c r="V34" s="250"/>
      <c r="W34" s="250"/>
      <c r="X34" s="250"/>
    </row>
    <row r="35" spans="1:24" x14ac:dyDescent="0.15">
      <c r="A35" s="93"/>
      <c r="B35" s="93"/>
      <c r="C35" s="93"/>
      <c r="D35" s="93"/>
      <c r="E35" s="93"/>
      <c r="F35" s="93"/>
      <c r="G35" s="93"/>
      <c r="H35" s="93"/>
      <c r="I35" s="93"/>
      <c r="J35" s="93"/>
      <c r="K35" s="93"/>
      <c r="L35" s="93"/>
      <c r="M35" s="42"/>
      <c r="N35" s="42"/>
      <c r="O35" s="93"/>
      <c r="P35" s="93"/>
      <c r="Q35" s="93"/>
      <c r="R35" s="93"/>
      <c r="S35" s="93"/>
      <c r="T35" s="93"/>
      <c r="U35" s="250"/>
      <c r="V35" s="250"/>
      <c r="W35" s="250"/>
      <c r="X35" s="250"/>
    </row>
    <row r="36" spans="1:24" x14ac:dyDescent="0.15">
      <c r="A36" s="93"/>
      <c r="B36" s="93"/>
      <c r="C36" s="93"/>
      <c r="D36" s="93"/>
      <c r="E36" s="93"/>
      <c r="F36" s="93"/>
      <c r="G36" s="93"/>
      <c r="H36" s="93"/>
      <c r="I36" s="93"/>
      <c r="J36" s="93"/>
      <c r="K36" s="93"/>
      <c r="L36" s="93"/>
      <c r="M36" s="42"/>
      <c r="N36" s="42"/>
      <c r="O36" s="93"/>
      <c r="P36" s="93"/>
      <c r="Q36" s="93"/>
      <c r="R36" s="93"/>
      <c r="S36" s="93"/>
      <c r="T36" s="93"/>
      <c r="U36" s="250"/>
      <c r="V36" s="250"/>
      <c r="W36" s="250"/>
      <c r="X36" s="250"/>
    </row>
    <row r="37" spans="1:24" x14ac:dyDescent="0.15">
      <c r="A37" s="93"/>
      <c r="B37" s="93"/>
      <c r="C37" s="93"/>
      <c r="D37" s="93"/>
      <c r="E37" s="93"/>
      <c r="F37" s="93"/>
      <c r="G37" s="93"/>
      <c r="H37" s="93"/>
      <c r="I37" s="93"/>
      <c r="J37" s="93"/>
      <c r="K37" s="93"/>
      <c r="L37" s="93"/>
      <c r="M37" s="42"/>
      <c r="N37" s="42"/>
      <c r="O37" s="93"/>
      <c r="P37" s="93"/>
      <c r="Q37" s="93"/>
      <c r="R37" s="93"/>
      <c r="S37" s="93"/>
      <c r="T37" s="93"/>
      <c r="U37" s="250"/>
      <c r="V37" s="250"/>
      <c r="W37" s="250"/>
      <c r="X37" s="250"/>
    </row>
    <row r="38" spans="1:24" x14ac:dyDescent="0.15">
      <c r="A38" s="93"/>
      <c r="B38" s="93"/>
      <c r="C38" s="93"/>
      <c r="D38" s="93"/>
      <c r="E38" s="93"/>
      <c r="F38" s="93"/>
      <c r="G38" s="93"/>
      <c r="H38" s="93"/>
      <c r="I38" s="93"/>
      <c r="J38" s="93"/>
      <c r="K38" s="93"/>
      <c r="L38" s="93"/>
      <c r="M38" s="42"/>
      <c r="N38" s="42"/>
      <c r="O38" s="93"/>
      <c r="P38" s="93"/>
      <c r="Q38" s="93"/>
      <c r="R38" s="93"/>
      <c r="S38" s="93"/>
      <c r="T38" s="93"/>
      <c r="U38" s="250"/>
      <c r="V38" s="250"/>
      <c r="W38" s="250"/>
      <c r="X38" s="250"/>
    </row>
    <row r="39" spans="1:24" x14ac:dyDescent="0.15">
      <c r="A39" s="93"/>
      <c r="B39" s="93"/>
      <c r="C39" s="93"/>
      <c r="D39" s="93"/>
      <c r="E39" s="93"/>
      <c r="F39" s="93"/>
      <c r="G39" s="93"/>
      <c r="H39" s="93"/>
      <c r="I39" s="93"/>
      <c r="J39" s="93"/>
      <c r="K39" s="93"/>
      <c r="L39" s="93"/>
      <c r="M39" s="42"/>
      <c r="N39" s="42"/>
      <c r="O39" s="93"/>
      <c r="P39" s="93"/>
      <c r="Q39" s="93"/>
      <c r="R39" s="93"/>
      <c r="S39" s="93"/>
      <c r="T39" s="93"/>
      <c r="U39" s="250"/>
      <c r="V39" s="250"/>
      <c r="W39" s="250"/>
      <c r="X39" s="250"/>
    </row>
    <row r="40" spans="1:24" x14ac:dyDescent="0.15">
      <c r="A40" s="93"/>
      <c r="B40" s="93"/>
      <c r="C40" s="93"/>
      <c r="D40" s="93"/>
      <c r="E40" s="93"/>
      <c r="F40" s="93"/>
      <c r="G40" s="93"/>
      <c r="H40" s="93"/>
      <c r="I40" s="93"/>
      <c r="J40" s="93"/>
      <c r="K40" s="93"/>
      <c r="L40" s="93"/>
      <c r="M40" s="42"/>
      <c r="N40" s="42"/>
      <c r="O40" s="93"/>
      <c r="P40" s="93"/>
      <c r="Q40" s="93"/>
      <c r="R40" s="93"/>
      <c r="S40" s="93"/>
      <c r="T40" s="93"/>
      <c r="U40" s="250"/>
      <c r="V40" s="250"/>
      <c r="W40" s="250"/>
      <c r="X40" s="250"/>
    </row>
    <row r="41" spans="1:24" x14ac:dyDescent="0.15">
      <c r="A41" s="93"/>
      <c r="B41" s="93"/>
      <c r="C41" s="93"/>
      <c r="D41" s="93"/>
      <c r="E41" s="93"/>
      <c r="F41" s="93"/>
      <c r="G41" s="93"/>
      <c r="H41" s="93"/>
      <c r="I41" s="93"/>
      <c r="J41" s="93"/>
      <c r="K41" s="93"/>
      <c r="L41" s="93"/>
      <c r="M41" s="42"/>
      <c r="N41" s="42"/>
      <c r="O41" s="93"/>
      <c r="P41" s="93"/>
      <c r="Q41" s="93"/>
      <c r="R41" s="93"/>
      <c r="S41" s="93"/>
      <c r="T41" s="93"/>
      <c r="U41" s="250"/>
      <c r="V41" s="250"/>
      <c r="W41" s="250"/>
      <c r="X41" s="250"/>
    </row>
    <row r="42" spans="1:24" x14ac:dyDescent="0.15">
      <c r="A42" s="93"/>
      <c r="B42" s="93"/>
      <c r="C42" s="93"/>
      <c r="D42" s="93"/>
      <c r="E42" s="93"/>
      <c r="F42" s="93"/>
      <c r="G42" s="93"/>
      <c r="H42" s="93"/>
      <c r="I42" s="93"/>
      <c r="J42" s="93"/>
      <c r="K42" s="93"/>
      <c r="L42" s="93"/>
      <c r="M42" s="42"/>
      <c r="N42" s="42"/>
      <c r="O42" s="93"/>
      <c r="P42" s="93"/>
      <c r="Q42" s="93"/>
      <c r="R42" s="93"/>
      <c r="S42" s="93"/>
      <c r="T42" s="93"/>
      <c r="U42" s="250"/>
      <c r="V42" s="250"/>
      <c r="W42" s="250"/>
      <c r="X42" s="250"/>
    </row>
    <row r="43" spans="1:24" x14ac:dyDescent="0.15">
      <c r="A43" s="93"/>
      <c r="B43" s="93"/>
      <c r="C43" s="93"/>
      <c r="D43" s="93"/>
      <c r="E43" s="93"/>
      <c r="F43" s="93"/>
      <c r="G43" s="93"/>
      <c r="H43" s="93"/>
      <c r="I43" s="93"/>
      <c r="J43" s="93"/>
      <c r="K43" s="93"/>
      <c r="L43" s="93"/>
      <c r="M43" s="42"/>
      <c r="N43" s="42"/>
      <c r="O43" s="93"/>
      <c r="P43" s="93"/>
      <c r="Q43" s="93"/>
      <c r="R43" s="93"/>
      <c r="S43" s="93"/>
      <c r="T43" s="93"/>
      <c r="U43" s="250"/>
      <c r="V43" s="250"/>
      <c r="W43" s="250"/>
      <c r="X43" s="250"/>
    </row>
    <row r="44" spans="1:24" x14ac:dyDescent="0.15">
      <c r="A44" s="93"/>
      <c r="B44" s="93"/>
      <c r="C44" s="93"/>
      <c r="D44" s="93"/>
      <c r="E44" s="93"/>
      <c r="F44" s="93"/>
      <c r="G44" s="93"/>
      <c r="H44" s="93"/>
      <c r="I44" s="93"/>
      <c r="J44" s="93"/>
      <c r="K44" s="93"/>
      <c r="L44" s="93"/>
      <c r="M44" s="42"/>
      <c r="N44" s="42"/>
      <c r="O44" s="93"/>
      <c r="P44" s="93"/>
      <c r="Q44" s="93"/>
      <c r="R44" s="93"/>
      <c r="S44" s="93"/>
      <c r="T44" s="93"/>
      <c r="U44" s="250"/>
      <c r="V44" s="250"/>
      <c r="W44" s="250"/>
      <c r="X44" s="250"/>
    </row>
    <row r="45" spans="1:24" x14ac:dyDescent="0.15">
      <c r="A45" s="93"/>
      <c r="B45" s="93"/>
      <c r="C45" s="93"/>
      <c r="D45" s="93"/>
      <c r="E45" s="93"/>
      <c r="F45" s="93"/>
      <c r="G45" s="93"/>
      <c r="H45" s="93"/>
      <c r="I45" s="93"/>
      <c r="J45" s="93"/>
      <c r="K45" s="93"/>
      <c r="L45" s="93"/>
      <c r="M45" s="42"/>
      <c r="N45" s="42"/>
      <c r="O45" s="93"/>
      <c r="P45" s="93"/>
      <c r="Q45" s="93"/>
      <c r="R45" s="93"/>
      <c r="S45" s="93"/>
      <c r="T45" s="93"/>
      <c r="U45" s="250"/>
      <c r="V45" s="250"/>
      <c r="W45" s="250"/>
      <c r="X45" s="250"/>
    </row>
    <row r="46" spans="1:24" x14ac:dyDescent="0.15">
      <c r="A46" s="93"/>
      <c r="B46" s="93"/>
      <c r="C46" s="93"/>
      <c r="D46" s="93"/>
      <c r="E46" s="93"/>
      <c r="F46" s="93"/>
      <c r="G46" s="93"/>
      <c r="H46" s="93"/>
      <c r="I46" s="93"/>
      <c r="J46" s="93"/>
      <c r="K46" s="93"/>
      <c r="L46" s="93"/>
      <c r="M46" s="42"/>
      <c r="N46" s="42"/>
      <c r="O46" s="93"/>
      <c r="P46" s="93"/>
      <c r="Q46" s="93"/>
      <c r="R46" s="93"/>
      <c r="S46" s="93"/>
      <c r="T46" s="93"/>
      <c r="U46" s="250"/>
      <c r="V46" s="250"/>
      <c r="W46" s="250"/>
      <c r="X46" s="250"/>
    </row>
    <row r="47" spans="1:24" x14ac:dyDescent="0.15">
      <c r="A47" s="93"/>
      <c r="B47" s="93"/>
      <c r="C47" s="93"/>
      <c r="D47" s="93"/>
      <c r="E47" s="93"/>
      <c r="F47" s="93"/>
      <c r="G47" s="93"/>
      <c r="H47" s="93"/>
      <c r="I47" s="93"/>
      <c r="J47" s="93"/>
      <c r="K47" s="93"/>
      <c r="L47" s="93"/>
      <c r="M47" s="42"/>
      <c r="N47" s="42"/>
      <c r="O47" s="93"/>
      <c r="P47" s="93"/>
      <c r="Q47" s="93"/>
      <c r="R47" s="93"/>
      <c r="S47" s="93"/>
      <c r="T47" s="93"/>
      <c r="U47" s="250"/>
      <c r="V47" s="250"/>
      <c r="W47" s="250"/>
      <c r="X47" s="250"/>
    </row>
    <row r="48" spans="1:24" x14ac:dyDescent="0.15">
      <c r="A48" s="93"/>
      <c r="B48" s="93"/>
      <c r="C48" s="93"/>
      <c r="D48" s="93"/>
      <c r="E48" s="93"/>
      <c r="F48" s="93"/>
      <c r="G48" s="93"/>
      <c r="H48" s="93"/>
      <c r="I48" s="93"/>
      <c r="J48" s="93"/>
      <c r="K48" s="93"/>
      <c r="L48" s="93"/>
      <c r="M48" s="42"/>
      <c r="N48" s="42"/>
      <c r="O48" s="93"/>
      <c r="P48" s="93"/>
      <c r="Q48" s="93"/>
      <c r="R48" s="93"/>
      <c r="S48" s="93"/>
      <c r="T48" s="93"/>
      <c r="U48" s="250"/>
      <c r="V48" s="250"/>
      <c r="W48" s="250"/>
      <c r="X48" s="250"/>
    </row>
    <row r="49" spans="1:24" x14ac:dyDescent="0.15">
      <c r="A49" s="93"/>
      <c r="B49" s="93"/>
      <c r="C49" s="93"/>
      <c r="D49" s="93"/>
      <c r="E49" s="93"/>
      <c r="F49" s="93"/>
      <c r="G49" s="93"/>
      <c r="H49" s="93"/>
      <c r="I49" s="93"/>
      <c r="J49" s="93"/>
      <c r="K49" s="93"/>
      <c r="L49" s="93"/>
      <c r="M49" s="42"/>
      <c r="N49" s="42"/>
      <c r="O49" s="93"/>
      <c r="P49" s="93"/>
      <c r="Q49" s="93"/>
      <c r="R49" s="93"/>
      <c r="S49" s="93"/>
      <c r="T49" s="93"/>
      <c r="U49" s="250"/>
      <c r="V49" s="250"/>
      <c r="W49" s="250"/>
      <c r="X49" s="250"/>
    </row>
    <row r="50" spans="1:24" x14ac:dyDescent="0.15">
      <c r="A50" s="93"/>
      <c r="B50" s="93"/>
      <c r="C50" s="93"/>
      <c r="D50" s="93"/>
      <c r="E50" s="93"/>
      <c r="F50" s="93"/>
      <c r="G50" s="93"/>
      <c r="H50" s="93"/>
      <c r="I50" s="93"/>
      <c r="J50" s="93"/>
      <c r="K50" s="93"/>
      <c r="L50" s="93"/>
      <c r="M50" s="42"/>
      <c r="N50" s="42"/>
      <c r="O50" s="93"/>
      <c r="P50" s="93"/>
      <c r="Q50" s="93"/>
      <c r="R50" s="93"/>
      <c r="S50" s="93"/>
      <c r="T50" s="93"/>
      <c r="U50" s="250"/>
      <c r="V50" s="250"/>
      <c r="W50" s="250"/>
      <c r="X50" s="250"/>
    </row>
    <row r="51" spans="1:24" x14ac:dyDescent="0.15">
      <c r="A51" s="93"/>
      <c r="B51" s="93"/>
      <c r="C51" s="93"/>
      <c r="D51" s="93"/>
      <c r="E51" s="93"/>
      <c r="F51" s="93"/>
      <c r="G51" s="93"/>
      <c r="H51" s="93"/>
      <c r="I51" s="93"/>
      <c r="J51" s="93"/>
      <c r="K51" s="93"/>
      <c r="L51" s="93"/>
      <c r="M51" s="42"/>
      <c r="N51" s="42"/>
      <c r="O51" s="93"/>
      <c r="P51" s="93"/>
      <c r="Q51" s="93"/>
      <c r="R51" s="93"/>
      <c r="S51" s="93"/>
      <c r="T51" s="93"/>
      <c r="U51" s="250"/>
      <c r="V51" s="250"/>
      <c r="W51" s="250"/>
      <c r="X51" s="250"/>
    </row>
    <row r="52" spans="1:24" x14ac:dyDescent="0.15">
      <c r="A52" s="93"/>
      <c r="B52" s="93"/>
      <c r="C52" s="93"/>
      <c r="D52" s="93"/>
      <c r="E52" s="93"/>
      <c r="F52" s="93"/>
      <c r="G52" s="93"/>
      <c r="H52" s="93"/>
      <c r="I52" s="93"/>
      <c r="J52" s="93"/>
      <c r="K52" s="93"/>
      <c r="L52" s="93"/>
      <c r="M52" s="42"/>
      <c r="N52" s="42"/>
      <c r="O52" s="93"/>
      <c r="P52" s="93"/>
      <c r="Q52" s="93"/>
      <c r="R52" s="93"/>
      <c r="S52" s="93"/>
      <c r="T52" s="93"/>
      <c r="U52" s="250"/>
      <c r="V52" s="250"/>
      <c r="W52" s="250"/>
      <c r="X52" s="250"/>
    </row>
    <row r="53" spans="1:24" x14ac:dyDescent="0.15">
      <c r="A53" s="93"/>
      <c r="B53" s="93"/>
      <c r="C53" s="93"/>
      <c r="D53" s="93"/>
      <c r="E53" s="93"/>
      <c r="F53" s="93"/>
      <c r="G53" s="93"/>
      <c r="H53" s="93"/>
      <c r="I53" s="93"/>
      <c r="J53" s="93"/>
      <c r="K53" s="93"/>
      <c r="L53" s="93"/>
      <c r="M53" s="42"/>
      <c r="N53" s="42"/>
      <c r="O53" s="93"/>
      <c r="P53" s="93"/>
      <c r="Q53" s="93"/>
      <c r="R53" s="93"/>
      <c r="S53" s="93"/>
      <c r="T53" s="93"/>
      <c r="U53" s="250"/>
      <c r="V53" s="250"/>
      <c r="W53" s="250"/>
      <c r="X53" s="250"/>
    </row>
    <row r="55" spans="1:24" x14ac:dyDescent="0.15">
      <c r="D55" s="30"/>
    </row>
    <row r="56" spans="1:24" x14ac:dyDescent="0.15">
      <c r="A56" s="63" t="s">
        <v>136</v>
      </c>
    </row>
    <row r="57" spans="1:24" x14ac:dyDescent="0.15">
      <c r="A57" s="64">
        <v>0</v>
      </c>
      <c r="G57" s="11"/>
      <c r="H57" s="11"/>
      <c r="I57" s="11"/>
    </row>
    <row r="59" spans="1:24" x14ac:dyDescent="0.15">
      <c r="A59" s="12" t="s">
        <v>134</v>
      </c>
    </row>
    <row r="60" spans="1:24" x14ac:dyDescent="0.15">
      <c r="A60" s="12" t="s">
        <v>228</v>
      </c>
    </row>
    <row r="62" spans="1:24" x14ac:dyDescent="0.15">
      <c r="A62" s="12" t="s">
        <v>101</v>
      </c>
      <c r="B62" s="180" t="s">
        <v>138</v>
      </c>
      <c r="F62" s="11"/>
      <c r="H62" s="11" t="s">
        <v>100</v>
      </c>
      <c r="I62" s="180" t="s">
        <v>137</v>
      </c>
    </row>
    <row r="63" spans="1:24" ht="13.2" thickBot="1" x14ac:dyDescent="0.2">
      <c r="A63" s="12" t="s">
        <v>93</v>
      </c>
      <c r="B63" s="12" t="s">
        <v>93</v>
      </c>
      <c r="C63" s="116" t="s">
        <v>229</v>
      </c>
      <c r="E63" s="43"/>
      <c r="F63" s="43"/>
      <c r="G63" s="43"/>
      <c r="H63" s="42" t="s">
        <v>303</v>
      </c>
      <c r="I63" s="303">
        <v>1</v>
      </c>
      <c r="J63" s="11"/>
      <c r="K63" s="11">
        <v>1</v>
      </c>
    </row>
    <row r="64" spans="1:24" x14ac:dyDescent="0.15">
      <c r="A64" s="220" t="s">
        <v>113</v>
      </c>
      <c r="B64" s="223" t="s">
        <v>25</v>
      </c>
      <c r="C64" s="224">
        <v>1</v>
      </c>
      <c r="G64" s="43"/>
      <c r="H64" s="42" t="s">
        <v>304</v>
      </c>
      <c r="I64" s="303">
        <v>2</v>
      </c>
      <c r="J64" s="11"/>
      <c r="K64" s="11">
        <v>1</v>
      </c>
    </row>
    <row r="65" spans="1:11" x14ac:dyDescent="0.15">
      <c r="A65" s="221" t="s">
        <v>114</v>
      </c>
      <c r="B65" s="225" t="s">
        <v>25</v>
      </c>
      <c r="C65" s="226">
        <v>1</v>
      </c>
      <c r="D65" s="11"/>
      <c r="G65" s="43"/>
      <c r="H65" s="42" t="s">
        <v>305</v>
      </c>
      <c r="I65" s="303">
        <v>3</v>
      </c>
      <c r="J65" s="11"/>
      <c r="K65" s="11">
        <v>1</v>
      </c>
    </row>
    <row r="66" spans="1:11" x14ac:dyDescent="0.15">
      <c r="A66" s="221" t="s">
        <v>128</v>
      </c>
      <c r="B66" s="225" t="s">
        <v>7</v>
      </c>
      <c r="C66" s="226">
        <v>1</v>
      </c>
      <c r="D66" s="11"/>
      <c r="G66" s="43"/>
      <c r="H66" s="42" t="s">
        <v>306</v>
      </c>
      <c r="I66" s="303">
        <v>4</v>
      </c>
      <c r="J66" s="11"/>
      <c r="K66" s="11">
        <v>1</v>
      </c>
    </row>
    <row r="67" spans="1:11" x14ac:dyDescent="0.15">
      <c r="A67" s="221" t="s">
        <v>129</v>
      </c>
      <c r="B67" s="225" t="s">
        <v>7</v>
      </c>
      <c r="C67" s="226">
        <v>1</v>
      </c>
      <c r="D67" s="11"/>
      <c r="G67" s="43"/>
      <c r="H67" s="42" t="s">
        <v>307</v>
      </c>
      <c r="I67" s="303">
        <v>5</v>
      </c>
      <c r="J67" s="11"/>
      <c r="K67" s="11">
        <v>1</v>
      </c>
    </row>
    <row r="68" spans="1:11" x14ac:dyDescent="0.15">
      <c r="A68" s="221" t="s">
        <v>115</v>
      </c>
      <c r="B68" s="225" t="s">
        <v>25</v>
      </c>
      <c r="C68" s="226">
        <v>1</v>
      </c>
      <c r="D68" s="11"/>
      <c r="G68" s="43"/>
      <c r="H68" s="42" t="s">
        <v>308</v>
      </c>
      <c r="I68" s="303">
        <v>6</v>
      </c>
      <c r="J68" s="11"/>
      <c r="K68" s="11">
        <v>1</v>
      </c>
    </row>
    <row r="69" spans="1:11" ht="13.2" thickBot="1" x14ac:dyDescent="0.2">
      <c r="A69" s="222" t="s">
        <v>455</v>
      </c>
      <c r="B69" s="227" t="s">
        <v>25</v>
      </c>
      <c r="C69" s="228">
        <v>1</v>
      </c>
      <c r="D69" s="11"/>
      <c r="G69" s="43"/>
      <c r="H69" s="42" t="s">
        <v>354</v>
      </c>
      <c r="I69" s="303">
        <v>7</v>
      </c>
      <c r="J69" s="11"/>
      <c r="K69" s="11">
        <v>1</v>
      </c>
    </row>
    <row r="70" spans="1:11" x14ac:dyDescent="0.15">
      <c r="A70" s="12" t="s">
        <v>77</v>
      </c>
      <c r="B70" s="181" t="s">
        <v>29</v>
      </c>
      <c r="C70" s="183"/>
      <c r="H70" s="42" t="s">
        <v>355</v>
      </c>
      <c r="I70" s="303">
        <v>8</v>
      </c>
      <c r="J70" s="11"/>
      <c r="K70" s="11">
        <v>1</v>
      </c>
    </row>
    <row r="71" spans="1:11" x14ac:dyDescent="0.15">
      <c r="A71" s="12" t="s">
        <v>9</v>
      </c>
      <c r="B71" s="181" t="s">
        <v>30</v>
      </c>
      <c r="C71" s="182"/>
      <c r="H71" s="42" t="s">
        <v>356</v>
      </c>
      <c r="I71" s="303">
        <v>9</v>
      </c>
      <c r="J71" s="11"/>
      <c r="K71" s="11">
        <v>1</v>
      </c>
    </row>
    <row r="72" spans="1:11" x14ac:dyDescent="0.15">
      <c r="A72" s="12" t="s">
        <v>11</v>
      </c>
      <c r="B72" s="181" t="s">
        <v>31</v>
      </c>
      <c r="C72" s="182"/>
      <c r="H72" s="308" t="s">
        <v>320</v>
      </c>
      <c r="I72" s="303">
        <v>10</v>
      </c>
      <c r="J72" s="11"/>
      <c r="K72" s="11">
        <v>1</v>
      </c>
    </row>
    <row r="73" spans="1:11" x14ac:dyDescent="0.15">
      <c r="A73" s="12" t="s">
        <v>78</v>
      </c>
      <c r="B73" s="181" t="s">
        <v>32</v>
      </c>
      <c r="C73" s="182"/>
      <c r="H73" s="308" t="s">
        <v>318</v>
      </c>
      <c r="I73" s="303">
        <v>11</v>
      </c>
      <c r="J73" s="11"/>
      <c r="K73" s="11">
        <v>1</v>
      </c>
    </row>
    <row r="74" spans="1:11" x14ac:dyDescent="0.15">
      <c r="A74" s="12" t="s">
        <v>16</v>
      </c>
      <c r="B74" s="181" t="s">
        <v>33</v>
      </c>
      <c r="C74" s="182"/>
      <c r="H74" s="308" t="s">
        <v>319</v>
      </c>
      <c r="I74" s="303">
        <v>12</v>
      </c>
      <c r="J74" s="11"/>
      <c r="K74" s="11">
        <v>1</v>
      </c>
    </row>
    <row r="75" spans="1:11" x14ac:dyDescent="0.15">
      <c r="A75" s="12" t="s">
        <v>14</v>
      </c>
      <c r="B75" s="181" t="s">
        <v>34</v>
      </c>
      <c r="C75" s="182"/>
      <c r="H75" s="308" t="s">
        <v>357</v>
      </c>
      <c r="I75" s="303">
        <v>13</v>
      </c>
      <c r="J75" s="11"/>
      <c r="K75" s="11">
        <v>1</v>
      </c>
    </row>
    <row r="76" spans="1:11" x14ac:dyDescent="0.15">
      <c r="A76" s="12" t="s">
        <v>79</v>
      </c>
      <c r="B76" s="181" t="s">
        <v>35</v>
      </c>
      <c r="C76" s="182"/>
      <c r="H76" s="308" t="s">
        <v>309</v>
      </c>
      <c r="I76" s="303">
        <v>14</v>
      </c>
      <c r="J76" s="11"/>
      <c r="K76" s="11">
        <v>1</v>
      </c>
    </row>
    <row r="77" spans="1:11" x14ac:dyDescent="0.15">
      <c r="A77" s="12" t="s">
        <v>15</v>
      </c>
      <c r="B77" s="181" t="s">
        <v>36</v>
      </c>
      <c r="C77" s="182"/>
      <c r="H77" s="308" t="s">
        <v>310</v>
      </c>
      <c r="I77" s="303">
        <v>15</v>
      </c>
      <c r="J77" s="11"/>
      <c r="K77" s="11">
        <v>1</v>
      </c>
    </row>
    <row r="78" spans="1:11" x14ac:dyDescent="0.15">
      <c r="A78" s="12" t="s">
        <v>26</v>
      </c>
      <c r="B78" s="181" t="s">
        <v>37</v>
      </c>
      <c r="C78" s="182"/>
      <c r="H78" s="308" t="s">
        <v>311</v>
      </c>
      <c r="I78" s="303">
        <v>16</v>
      </c>
      <c r="J78" s="11"/>
      <c r="K78" s="11">
        <v>1</v>
      </c>
    </row>
    <row r="79" spans="1:11" x14ac:dyDescent="0.15">
      <c r="A79" s="12" t="s">
        <v>18</v>
      </c>
      <c r="B79" s="181" t="s">
        <v>38</v>
      </c>
      <c r="C79" s="182"/>
      <c r="H79" s="308" t="s">
        <v>312</v>
      </c>
      <c r="I79" s="303">
        <v>17</v>
      </c>
      <c r="J79" s="11"/>
      <c r="K79" s="11">
        <v>1</v>
      </c>
    </row>
    <row r="80" spans="1:11" x14ac:dyDescent="0.15">
      <c r="A80" s="12" t="s">
        <v>80</v>
      </c>
      <c r="B80" s="181" t="s">
        <v>39</v>
      </c>
      <c r="C80" s="182"/>
      <c r="H80" s="308" t="s">
        <v>313</v>
      </c>
      <c r="I80" s="303">
        <v>18</v>
      </c>
      <c r="J80" s="11"/>
      <c r="K80" s="11">
        <v>1</v>
      </c>
    </row>
    <row r="81" spans="1:11" x14ac:dyDescent="0.15">
      <c r="A81" s="12" t="s">
        <v>81</v>
      </c>
      <c r="B81" s="181" t="s">
        <v>40</v>
      </c>
      <c r="C81" s="182"/>
      <c r="H81" s="308" t="s">
        <v>314</v>
      </c>
      <c r="I81" s="303">
        <v>19</v>
      </c>
      <c r="J81" s="11"/>
      <c r="K81" s="11">
        <v>1</v>
      </c>
    </row>
    <row r="82" spans="1:11" x14ac:dyDescent="0.15">
      <c r="A82" s="12" t="s">
        <v>206</v>
      </c>
      <c r="B82" s="181" t="s">
        <v>41</v>
      </c>
      <c r="D82" s="31" t="s">
        <v>104</v>
      </c>
      <c r="H82" s="308" t="s">
        <v>315</v>
      </c>
      <c r="I82" s="303">
        <v>20</v>
      </c>
      <c r="J82" s="11"/>
      <c r="K82" s="11">
        <v>1</v>
      </c>
    </row>
    <row r="83" spans="1:11" x14ac:dyDescent="0.15">
      <c r="A83" s="12" t="s">
        <v>207</v>
      </c>
      <c r="B83" s="181" t="s">
        <v>42</v>
      </c>
      <c r="D83" s="31" t="s">
        <v>105</v>
      </c>
      <c r="H83" s="308" t="s">
        <v>316</v>
      </c>
      <c r="I83" s="303">
        <v>21</v>
      </c>
      <c r="J83" s="11"/>
      <c r="K83" s="11">
        <v>1</v>
      </c>
    </row>
    <row r="84" spans="1:11" x14ac:dyDescent="0.15">
      <c r="A84" s="12" t="s">
        <v>208</v>
      </c>
      <c r="B84" s="181" t="s">
        <v>43</v>
      </c>
      <c r="D84" s="31" t="s">
        <v>106</v>
      </c>
      <c r="H84" s="308" t="s">
        <v>317</v>
      </c>
      <c r="I84" s="303">
        <v>22</v>
      </c>
      <c r="J84" s="11"/>
      <c r="K84" s="11">
        <v>1</v>
      </c>
    </row>
    <row r="85" spans="1:11" x14ac:dyDescent="0.15">
      <c r="A85" s="12" t="s">
        <v>209</v>
      </c>
      <c r="B85" s="181" t="s">
        <v>44</v>
      </c>
      <c r="D85" s="31"/>
      <c r="H85" s="308" t="s">
        <v>344</v>
      </c>
      <c r="I85" s="303">
        <v>23</v>
      </c>
      <c r="J85" s="11"/>
      <c r="K85" s="11">
        <v>1</v>
      </c>
    </row>
    <row r="86" spans="1:11" x14ac:dyDescent="0.15">
      <c r="A86" s="12" t="s">
        <v>82</v>
      </c>
      <c r="B86" s="181" t="s">
        <v>45</v>
      </c>
      <c r="D86" s="31"/>
      <c r="H86" s="308" t="s">
        <v>345</v>
      </c>
      <c r="I86" s="303">
        <v>24</v>
      </c>
      <c r="J86" s="11"/>
      <c r="K86" s="11">
        <v>1</v>
      </c>
    </row>
    <row r="87" spans="1:11" x14ac:dyDescent="0.15">
      <c r="A87" s="12" t="s">
        <v>210</v>
      </c>
      <c r="B87" s="181" t="s">
        <v>46</v>
      </c>
      <c r="D87" s="31" t="s">
        <v>107</v>
      </c>
      <c r="H87" s="308" t="s">
        <v>110</v>
      </c>
      <c r="I87" s="303">
        <v>25</v>
      </c>
      <c r="J87" s="11"/>
      <c r="K87" s="11" t="s">
        <v>25</v>
      </c>
    </row>
    <row r="88" spans="1:11" x14ac:dyDescent="0.15">
      <c r="A88" s="12" t="s">
        <v>211</v>
      </c>
      <c r="B88" s="181" t="s">
        <v>47</v>
      </c>
      <c r="D88" s="31" t="s">
        <v>108</v>
      </c>
      <c r="H88" s="308" t="s">
        <v>25</v>
      </c>
      <c r="I88" s="303" t="s">
        <v>25</v>
      </c>
      <c r="J88" s="11"/>
      <c r="K88" s="11" t="s">
        <v>25</v>
      </c>
    </row>
    <row r="89" spans="1:11" x14ac:dyDescent="0.15">
      <c r="A89" s="12" t="s">
        <v>212</v>
      </c>
      <c r="B89" s="181" t="s">
        <v>48</v>
      </c>
      <c r="D89" s="184" t="s">
        <v>135</v>
      </c>
      <c r="H89" s="308" t="s">
        <v>25</v>
      </c>
      <c r="I89" s="303" t="s">
        <v>25</v>
      </c>
      <c r="J89" s="11"/>
      <c r="K89" s="11" t="s">
        <v>25</v>
      </c>
    </row>
    <row r="90" spans="1:11" x14ac:dyDescent="0.15">
      <c r="A90" s="12" t="s">
        <v>213</v>
      </c>
      <c r="B90" s="181" t="s">
        <v>49</v>
      </c>
      <c r="C90" s="182"/>
      <c r="H90" s="308" t="s">
        <v>25</v>
      </c>
      <c r="I90" s="303" t="s">
        <v>25</v>
      </c>
      <c r="J90" s="11"/>
      <c r="K90" s="11" t="s">
        <v>25</v>
      </c>
    </row>
    <row r="91" spans="1:11" x14ac:dyDescent="0.15">
      <c r="A91" s="12" t="s">
        <v>83</v>
      </c>
      <c r="B91" s="181" t="s">
        <v>50</v>
      </c>
      <c r="C91" s="182"/>
      <c r="H91" s="249" t="s">
        <v>342</v>
      </c>
      <c r="I91" s="303">
        <v>29</v>
      </c>
      <c r="J91" s="11"/>
      <c r="K91" s="11">
        <v>3</v>
      </c>
    </row>
    <row r="92" spans="1:11" x14ac:dyDescent="0.15">
      <c r="A92" s="12" t="s">
        <v>84</v>
      </c>
      <c r="B92" s="181" t="s">
        <v>51</v>
      </c>
      <c r="C92" s="182"/>
      <c r="H92" s="249" t="s">
        <v>321</v>
      </c>
      <c r="I92" s="303">
        <v>30</v>
      </c>
      <c r="J92" s="11"/>
      <c r="K92" s="11">
        <v>3</v>
      </c>
    </row>
    <row r="93" spans="1:11" x14ac:dyDescent="0.15">
      <c r="A93" s="12" t="s">
        <v>85</v>
      </c>
      <c r="B93" s="181" t="s">
        <v>52</v>
      </c>
      <c r="C93" s="182"/>
      <c r="H93" s="45" t="s">
        <v>322</v>
      </c>
      <c r="I93" s="303">
        <v>31</v>
      </c>
      <c r="J93" s="11"/>
      <c r="K93" s="11">
        <v>2</v>
      </c>
    </row>
    <row r="94" spans="1:11" x14ac:dyDescent="0.15">
      <c r="A94" s="12" t="s">
        <v>12</v>
      </c>
      <c r="B94" s="181" t="s">
        <v>94</v>
      </c>
      <c r="C94" s="182"/>
      <c r="H94" s="45" t="s">
        <v>323</v>
      </c>
      <c r="I94" s="303">
        <v>32</v>
      </c>
      <c r="J94" s="11"/>
      <c r="K94" s="11">
        <v>2</v>
      </c>
    </row>
    <row r="95" spans="1:11" x14ac:dyDescent="0.15">
      <c r="A95" s="12" t="s">
        <v>96</v>
      </c>
      <c r="B95" s="181" t="s">
        <v>95</v>
      </c>
      <c r="C95" s="182"/>
      <c r="H95" s="45" t="s">
        <v>324</v>
      </c>
      <c r="I95" s="303">
        <v>33</v>
      </c>
      <c r="J95" s="11"/>
      <c r="K95" s="11">
        <v>2</v>
      </c>
    </row>
    <row r="96" spans="1:11" x14ac:dyDescent="0.15">
      <c r="A96" s="12" t="s">
        <v>13</v>
      </c>
      <c r="B96" s="181" t="s">
        <v>97</v>
      </c>
      <c r="C96" s="182"/>
      <c r="H96" s="45" t="s">
        <v>325</v>
      </c>
      <c r="I96" s="303">
        <v>34</v>
      </c>
      <c r="J96" s="11"/>
      <c r="K96" s="11">
        <v>2</v>
      </c>
    </row>
    <row r="97" spans="1:11" x14ac:dyDescent="0.15">
      <c r="A97" s="12" t="s">
        <v>99</v>
      </c>
      <c r="B97" s="181" t="s">
        <v>98</v>
      </c>
      <c r="C97" s="182"/>
      <c r="H97" s="45" t="s">
        <v>326</v>
      </c>
      <c r="I97" s="303">
        <v>35</v>
      </c>
      <c r="J97" s="11"/>
      <c r="K97" s="11">
        <v>2</v>
      </c>
    </row>
    <row r="98" spans="1:11" x14ac:dyDescent="0.15">
      <c r="A98" s="12" t="s">
        <v>86</v>
      </c>
      <c r="B98" s="181" t="s">
        <v>53</v>
      </c>
      <c r="C98" s="182"/>
      <c r="H98" s="45" t="s">
        <v>327</v>
      </c>
      <c r="I98" s="303">
        <v>36</v>
      </c>
      <c r="J98" s="11"/>
      <c r="K98" s="11">
        <v>2</v>
      </c>
    </row>
    <row r="99" spans="1:11" x14ac:dyDescent="0.15">
      <c r="A99" s="12" t="s">
        <v>214</v>
      </c>
      <c r="B99" s="181" t="s">
        <v>54</v>
      </c>
      <c r="C99" s="182"/>
      <c r="D99" s="31" t="s">
        <v>110</v>
      </c>
      <c r="H99" s="45" t="s">
        <v>338</v>
      </c>
      <c r="I99" s="303">
        <v>37</v>
      </c>
      <c r="J99" s="11"/>
      <c r="K99" s="11">
        <v>2</v>
      </c>
    </row>
    <row r="100" spans="1:11" x14ac:dyDescent="0.15">
      <c r="A100" s="12" t="s">
        <v>221</v>
      </c>
      <c r="B100" s="181" t="s">
        <v>55</v>
      </c>
      <c r="C100" s="182"/>
      <c r="D100" s="31" t="s">
        <v>111</v>
      </c>
      <c r="H100" s="45" t="s">
        <v>328</v>
      </c>
      <c r="I100" s="303">
        <v>38</v>
      </c>
      <c r="J100" s="11"/>
      <c r="K100" s="11">
        <v>2</v>
      </c>
    </row>
    <row r="101" spans="1:11" x14ac:dyDescent="0.15">
      <c r="A101" s="12" t="s">
        <v>215</v>
      </c>
      <c r="B101" s="181" t="s">
        <v>56</v>
      </c>
      <c r="C101" s="182"/>
      <c r="D101" s="31" t="s">
        <v>104</v>
      </c>
      <c r="H101" s="45" t="s">
        <v>341</v>
      </c>
      <c r="I101" s="303">
        <v>39</v>
      </c>
      <c r="J101" s="11"/>
      <c r="K101" s="11">
        <v>2</v>
      </c>
    </row>
    <row r="102" spans="1:11" x14ac:dyDescent="0.15">
      <c r="A102" s="12" t="s">
        <v>216</v>
      </c>
      <c r="B102" s="181" t="s">
        <v>57</v>
      </c>
      <c r="C102" s="182"/>
      <c r="D102" s="184" t="s">
        <v>112</v>
      </c>
      <c r="H102" s="46" t="s">
        <v>343</v>
      </c>
      <c r="I102" s="303">
        <v>40</v>
      </c>
      <c r="J102" s="11"/>
      <c r="K102" s="11">
        <v>2</v>
      </c>
    </row>
    <row r="103" spans="1:11" x14ac:dyDescent="0.15">
      <c r="A103" s="12" t="s">
        <v>217</v>
      </c>
      <c r="B103" s="181" t="s">
        <v>58</v>
      </c>
      <c r="C103" s="182"/>
      <c r="D103" s="31" t="s">
        <v>107</v>
      </c>
      <c r="H103" s="46" t="s">
        <v>339</v>
      </c>
      <c r="I103" s="303">
        <v>41</v>
      </c>
      <c r="J103" s="11"/>
      <c r="K103" s="11">
        <v>2</v>
      </c>
    </row>
    <row r="104" spans="1:11" x14ac:dyDescent="0.15">
      <c r="A104" s="12" t="s">
        <v>218</v>
      </c>
      <c r="B104" s="181" t="s">
        <v>59</v>
      </c>
      <c r="C104" s="182"/>
      <c r="D104" s="31" t="s">
        <v>110</v>
      </c>
      <c r="H104" s="46" t="s">
        <v>340</v>
      </c>
      <c r="I104" s="303">
        <v>42</v>
      </c>
      <c r="J104" s="11"/>
      <c r="K104" s="11">
        <v>2</v>
      </c>
    </row>
    <row r="105" spans="1:11" x14ac:dyDescent="0.15">
      <c r="A105" s="12" t="s">
        <v>222</v>
      </c>
      <c r="B105" s="181" t="s">
        <v>60</v>
      </c>
      <c r="C105" s="182"/>
      <c r="D105" s="31" t="s">
        <v>111</v>
      </c>
      <c r="H105" s="46" t="s">
        <v>358</v>
      </c>
      <c r="I105" s="303">
        <v>43</v>
      </c>
      <c r="J105" s="11"/>
      <c r="K105" s="11">
        <v>2</v>
      </c>
    </row>
    <row r="106" spans="1:11" x14ac:dyDescent="0.15">
      <c r="A106" s="12" t="s">
        <v>219</v>
      </c>
      <c r="B106" s="181" t="s">
        <v>61</v>
      </c>
      <c r="C106" s="182"/>
      <c r="D106" s="31" t="s">
        <v>109</v>
      </c>
      <c r="H106" s="46" t="s">
        <v>329</v>
      </c>
      <c r="I106" s="303">
        <v>44</v>
      </c>
      <c r="J106" s="11"/>
      <c r="K106" s="11">
        <v>2</v>
      </c>
    </row>
    <row r="107" spans="1:11" x14ac:dyDescent="0.15">
      <c r="A107" s="12" t="s">
        <v>220</v>
      </c>
      <c r="B107" s="181" t="s">
        <v>62</v>
      </c>
      <c r="C107" s="182"/>
      <c r="D107" s="31" t="s">
        <v>110</v>
      </c>
      <c r="H107" s="46" t="s">
        <v>330</v>
      </c>
      <c r="I107" s="303">
        <v>45</v>
      </c>
      <c r="J107" s="11"/>
      <c r="K107" s="11">
        <v>2</v>
      </c>
    </row>
    <row r="108" spans="1:11" x14ac:dyDescent="0.15">
      <c r="A108" s="12" t="s">
        <v>226</v>
      </c>
      <c r="B108" s="181" t="s">
        <v>63</v>
      </c>
      <c r="C108" s="182"/>
      <c r="D108" s="31" t="s">
        <v>111</v>
      </c>
      <c r="H108" s="46" t="s">
        <v>331</v>
      </c>
      <c r="I108" s="303">
        <v>46</v>
      </c>
      <c r="J108" s="11"/>
      <c r="K108" s="11">
        <v>2</v>
      </c>
    </row>
    <row r="109" spans="1:11" x14ac:dyDescent="0.15">
      <c r="A109" s="12" t="s">
        <v>223</v>
      </c>
      <c r="B109" s="181" t="s">
        <v>64</v>
      </c>
      <c r="C109" s="182"/>
      <c r="D109" s="31" t="s">
        <v>106</v>
      </c>
      <c r="H109" s="46" t="s">
        <v>332</v>
      </c>
      <c r="I109" s="303">
        <v>47</v>
      </c>
      <c r="J109" s="11"/>
      <c r="K109" s="11">
        <v>2</v>
      </c>
    </row>
    <row r="110" spans="1:11" x14ac:dyDescent="0.15">
      <c r="A110" s="12" t="s">
        <v>224</v>
      </c>
      <c r="B110" s="181" t="s">
        <v>65</v>
      </c>
      <c r="C110" s="182"/>
      <c r="D110" s="31" t="s">
        <v>109</v>
      </c>
      <c r="H110" s="46" t="s">
        <v>333</v>
      </c>
      <c r="I110" s="303">
        <v>48</v>
      </c>
      <c r="J110" s="11"/>
      <c r="K110" s="11">
        <v>2</v>
      </c>
    </row>
    <row r="111" spans="1:11" x14ac:dyDescent="0.15">
      <c r="A111" s="12" t="s">
        <v>225</v>
      </c>
      <c r="B111" s="181" t="s">
        <v>66</v>
      </c>
      <c r="C111" s="182"/>
      <c r="D111" s="31" t="s">
        <v>109</v>
      </c>
      <c r="H111" s="46" t="s">
        <v>334</v>
      </c>
      <c r="I111" s="303">
        <v>49</v>
      </c>
      <c r="J111" s="11"/>
      <c r="K111" s="11">
        <v>2</v>
      </c>
    </row>
    <row r="112" spans="1:11" x14ac:dyDescent="0.15">
      <c r="A112" s="12" t="s">
        <v>227</v>
      </c>
      <c r="B112" s="181" t="s">
        <v>67</v>
      </c>
      <c r="C112" s="182"/>
      <c r="D112" s="31" t="s">
        <v>104</v>
      </c>
      <c r="H112" s="46" t="s">
        <v>335</v>
      </c>
      <c r="I112" s="303">
        <v>50</v>
      </c>
      <c r="J112" s="11"/>
      <c r="K112" s="11">
        <v>2</v>
      </c>
    </row>
    <row r="113" spans="1:11" x14ac:dyDescent="0.15">
      <c r="A113" s="12" t="s">
        <v>28</v>
      </c>
      <c r="B113" s="181" t="s">
        <v>68</v>
      </c>
      <c r="C113" s="182"/>
      <c r="H113" s="46" t="s">
        <v>336</v>
      </c>
      <c r="I113" s="303">
        <v>51</v>
      </c>
      <c r="J113" s="11"/>
      <c r="K113" s="11">
        <v>2</v>
      </c>
    </row>
    <row r="114" spans="1:11" x14ac:dyDescent="0.15">
      <c r="A114" s="12" t="s">
        <v>24</v>
      </c>
      <c r="B114" s="181" t="s">
        <v>75</v>
      </c>
      <c r="C114" s="182"/>
      <c r="E114" s="43"/>
      <c r="F114" s="43"/>
      <c r="G114" s="43"/>
      <c r="H114" s="46" t="s">
        <v>337</v>
      </c>
      <c r="I114" s="303">
        <v>52</v>
      </c>
      <c r="J114" s="11"/>
      <c r="K114" s="11">
        <v>2</v>
      </c>
    </row>
    <row r="115" spans="1:11" x14ac:dyDescent="0.15">
      <c r="A115" s="12" t="s">
        <v>89</v>
      </c>
      <c r="B115" s="181" t="s">
        <v>76</v>
      </c>
      <c r="C115" s="182"/>
      <c r="E115" s="43"/>
      <c r="F115" s="43"/>
      <c r="G115" s="43"/>
      <c r="H115" s="46" t="s">
        <v>346</v>
      </c>
      <c r="I115" s="303">
        <v>53</v>
      </c>
      <c r="J115" s="11"/>
      <c r="K115" s="11">
        <v>2</v>
      </c>
    </row>
    <row r="116" spans="1:11" x14ac:dyDescent="0.15">
      <c r="A116" s="12" t="s">
        <v>91</v>
      </c>
      <c r="B116" s="181" t="s">
        <v>92</v>
      </c>
      <c r="C116" s="182"/>
      <c r="E116" s="43"/>
      <c r="F116" s="43"/>
      <c r="G116" s="43"/>
      <c r="H116" s="45" t="s">
        <v>347</v>
      </c>
      <c r="I116" s="303">
        <v>54</v>
      </c>
      <c r="J116" s="11"/>
      <c r="K116" s="11">
        <v>2</v>
      </c>
    </row>
    <row r="117" spans="1:11" ht="13.2" thickBot="1" x14ac:dyDescent="0.2">
      <c r="A117" s="12" t="s">
        <v>25</v>
      </c>
      <c r="B117" s="182" t="s">
        <v>25</v>
      </c>
      <c r="C117" s="182"/>
      <c r="E117" s="43"/>
      <c r="F117" s="43"/>
      <c r="G117" s="43"/>
      <c r="H117" s="309" t="s">
        <v>25</v>
      </c>
      <c r="I117" s="303" t="s">
        <v>25</v>
      </c>
      <c r="J117" s="11"/>
      <c r="K117" s="11" t="s">
        <v>25</v>
      </c>
    </row>
    <row r="118" spans="1:11" x14ac:dyDescent="0.15">
      <c r="A118" s="229" t="s">
        <v>126</v>
      </c>
      <c r="B118" s="232" t="s">
        <v>69</v>
      </c>
      <c r="C118" s="224">
        <v>1</v>
      </c>
      <c r="E118" s="43"/>
      <c r="F118" s="43"/>
      <c r="G118" s="43"/>
      <c r="H118" s="309" t="s">
        <v>25</v>
      </c>
      <c r="I118" s="303" t="s">
        <v>25</v>
      </c>
      <c r="J118" s="11"/>
      <c r="K118" s="11" t="s">
        <v>25</v>
      </c>
    </row>
    <row r="119" spans="1:11" x14ac:dyDescent="0.15">
      <c r="A119" s="230" t="s">
        <v>127</v>
      </c>
      <c r="B119" s="181" t="s">
        <v>70</v>
      </c>
      <c r="C119" s="226">
        <v>1</v>
      </c>
      <c r="E119" s="43"/>
      <c r="F119" s="43"/>
      <c r="G119" s="43"/>
      <c r="H119" s="309" t="s">
        <v>25</v>
      </c>
      <c r="I119" s="303" t="s">
        <v>25</v>
      </c>
      <c r="J119" s="11"/>
      <c r="K119" s="11" t="s">
        <v>25</v>
      </c>
    </row>
    <row r="120" spans="1:11" x14ac:dyDescent="0.15">
      <c r="A120" s="230" t="s">
        <v>87</v>
      </c>
      <c r="B120" s="181" t="s">
        <v>102</v>
      </c>
      <c r="C120" s="226">
        <v>1</v>
      </c>
      <c r="E120" s="43"/>
      <c r="F120" s="43"/>
      <c r="G120" s="43"/>
      <c r="H120" s="309" t="s">
        <v>25</v>
      </c>
      <c r="I120" s="303" t="s">
        <v>25</v>
      </c>
      <c r="J120" s="11"/>
      <c r="K120" s="11" t="s">
        <v>25</v>
      </c>
    </row>
    <row r="121" spans="1:11" x14ac:dyDescent="0.15">
      <c r="A121" s="230" t="s">
        <v>88</v>
      </c>
      <c r="B121" s="181" t="s">
        <v>103</v>
      </c>
      <c r="C121" s="226">
        <v>1</v>
      </c>
      <c r="E121" s="43"/>
      <c r="F121" s="43"/>
      <c r="G121" s="43"/>
      <c r="H121" s="309" t="s">
        <v>25</v>
      </c>
      <c r="I121" s="303" t="s">
        <v>25</v>
      </c>
      <c r="J121" s="11"/>
      <c r="K121" s="11" t="s">
        <v>25</v>
      </c>
    </row>
    <row r="122" spans="1:11" x14ac:dyDescent="0.15">
      <c r="A122" s="230" t="s">
        <v>451</v>
      </c>
      <c r="B122" s="181" t="s">
        <v>453</v>
      </c>
      <c r="C122" s="226">
        <v>1</v>
      </c>
      <c r="E122" s="43"/>
      <c r="F122" s="43"/>
      <c r="G122" s="43"/>
      <c r="H122" s="309" t="s">
        <v>25</v>
      </c>
      <c r="I122" s="303" t="s">
        <v>25</v>
      </c>
      <c r="J122" s="11"/>
      <c r="K122" s="11" t="s">
        <v>25</v>
      </c>
    </row>
    <row r="123" spans="1:11" x14ac:dyDescent="0.15">
      <c r="A123" s="230" t="s">
        <v>452</v>
      </c>
      <c r="B123" s="181" t="s">
        <v>454</v>
      </c>
      <c r="C123" s="226">
        <v>1</v>
      </c>
      <c r="E123" s="43"/>
      <c r="F123" s="43"/>
      <c r="G123" s="43"/>
      <c r="H123" s="309" t="s">
        <v>464</v>
      </c>
      <c r="I123" s="303" t="s">
        <v>25</v>
      </c>
      <c r="J123" s="11"/>
      <c r="K123" s="11" t="s">
        <v>25</v>
      </c>
    </row>
    <row r="124" spans="1:11" x14ac:dyDescent="0.15">
      <c r="A124" s="230" t="s">
        <v>122</v>
      </c>
      <c r="B124" s="233" t="s">
        <v>71</v>
      </c>
      <c r="C124" s="226">
        <v>1</v>
      </c>
      <c r="E124" s="43"/>
      <c r="F124" s="43"/>
      <c r="G124" s="43"/>
      <c r="H124" s="309" t="s">
        <v>462</v>
      </c>
      <c r="I124" s="303" t="s">
        <v>25</v>
      </c>
      <c r="J124" s="11"/>
      <c r="K124" s="11" t="s">
        <v>25</v>
      </c>
    </row>
    <row r="125" spans="1:11" x14ac:dyDescent="0.15">
      <c r="A125" s="230" t="s">
        <v>123</v>
      </c>
      <c r="B125" s="233" t="s">
        <v>72</v>
      </c>
      <c r="C125" s="226">
        <v>1</v>
      </c>
      <c r="E125" s="43"/>
      <c r="F125" s="43"/>
      <c r="G125" s="43"/>
      <c r="H125" s="11" t="s">
        <v>237</v>
      </c>
      <c r="I125" s="185">
        <v>60</v>
      </c>
      <c r="J125" s="12" t="s">
        <v>238</v>
      </c>
      <c r="K125" s="12">
        <v>1</v>
      </c>
    </row>
    <row r="126" spans="1:11" x14ac:dyDescent="0.15">
      <c r="A126" s="230" t="s">
        <v>124</v>
      </c>
      <c r="B126" s="233" t="s">
        <v>73</v>
      </c>
      <c r="C126" s="226">
        <v>1</v>
      </c>
      <c r="E126" s="43"/>
      <c r="F126" s="43"/>
      <c r="G126" s="43"/>
      <c r="H126" s="161" t="s">
        <v>239</v>
      </c>
      <c r="I126" s="185">
        <v>61</v>
      </c>
      <c r="J126" s="12" t="s">
        <v>238</v>
      </c>
      <c r="K126" s="12">
        <v>1</v>
      </c>
    </row>
    <row r="127" spans="1:11" ht="13.2" thickBot="1" x14ac:dyDescent="0.2">
      <c r="A127" s="231" t="s">
        <v>125</v>
      </c>
      <c r="B127" s="234" t="s">
        <v>74</v>
      </c>
      <c r="C127" s="228">
        <v>1</v>
      </c>
      <c r="E127" s="43"/>
      <c r="F127" s="43"/>
      <c r="G127" s="43"/>
      <c r="H127" s="161" t="s">
        <v>240</v>
      </c>
      <c r="I127" s="185">
        <v>62</v>
      </c>
      <c r="J127" s="12" t="s">
        <v>238</v>
      </c>
      <c r="K127" s="12">
        <v>2</v>
      </c>
    </row>
    <row r="128" spans="1:11" x14ac:dyDescent="0.15">
      <c r="B128" s="12" t="s">
        <v>198</v>
      </c>
      <c r="F128" s="43"/>
      <c r="G128" s="43"/>
      <c r="H128" s="161" t="s">
        <v>241</v>
      </c>
      <c r="I128" s="185">
        <v>63</v>
      </c>
      <c r="J128" s="12" t="s">
        <v>238</v>
      </c>
      <c r="K128" s="12">
        <v>2</v>
      </c>
    </row>
    <row r="129" spans="6:11" x14ac:dyDescent="0.15">
      <c r="F129" s="43"/>
      <c r="G129" s="43"/>
      <c r="H129" s="161" t="s">
        <v>242</v>
      </c>
      <c r="I129" s="185">
        <v>64</v>
      </c>
      <c r="J129" s="12" t="s">
        <v>238</v>
      </c>
      <c r="K129" s="12">
        <v>1</v>
      </c>
    </row>
    <row r="130" spans="6:11" x14ac:dyDescent="0.15">
      <c r="F130" s="43"/>
      <c r="G130" s="43"/>
      <c r="H130" s="162" t="s">
        <v>243</v>
      </c>
      <c r="I130" s="185">
        <v>65</v>
      </c>
      <c r="J130" s="12" t="s">
        <v>238</v>
      </c>
      <c r="K130" s="12">
        <v>2</v>
      </c>
    </row>
    <row r="131" spans="6:11" x14ac:dyDescent="0.15">
      <c r="F131" s="43"/>
      <c r="G131" s="43"/>
      <c r="H131" s="162" t="s">
        <v>348</v>
      </c>
      <c r="I131" s="185">
        <v>66</v>
      </c>
      <c r="J131" s="12" t="s">
        <v>238</v>
      </c>
      <c r="K131" s="12">
        <v>1</v>
      </c>
    </row>
    <row r="132" spans="6:11" x14ac:dyDescent="0.15">
      <c r="F132" s="43"/>
      <c r="G132" s="43"/>
      <c r="H132" s="161" t="s">
        <v>349</v>
      </c>
      <c r="I132" s="185">
        <v>67</v>
      </c>
      <c r="J132" s="12" t="s">
        <v>238</v>
      </c>
      <c r="K132" s="12">
        <v>2</v>
      </c>
    </row>
    <row r="133" spans="6:11" x14ac:dyDescent="0.15">
      <c r="H133" s="161" t="s">
        <v>244</v>
      </c>
      <c r="I133" s="185">
        <v>68</v>
      </c>
      <c r="J133" s="12" t="s">
        <v>238</v>
      </c>
      <c r="K133" s="12">
        <v>1</v>
      </c>
    </row>
    <row r="134" spans="6:11" x14ac:dyDescent="0.15">
      <c r="F134" s="43"/>
      <c r="G134" s="43"/>
      <c r="H134" s="161" t="s">
        <v>245</v>
      </c>
      <c r="I134" s="185">
        <v>69</v>
      </c>
      <c r="J134" s="12" t="s">
        <v>238</v>
      </c>
      <c r="K134" s="12">
        <v>2</v>
      </c>
    </row>
    <row r="135" spans="6:11" x14ac:dyDescent="0.15">
      <c r="F135" s="43"/>
      <c r="G135" s="43"/>
      <c r="H135" s="161" t="s">
        <v>350</v>
      </c>
      <c r="I135" s="185">
        <v>70</v>
      </c>
      <c r="J135" s="12" t="s">
        <v>238</v>
      </c>
      <c r="K135" s="12">
        <v>1</v>
      </c>
    </row>
    <row r="136" spans="6:11" x14ac:dyDescent="0.15">
      <c r="F136" s="43"/>
      <c r="G136" s="43"/>
      <c r="H136" s="11" t="s">
        <v>246</v>
      </c>
      <c r="I136" s="185">
        <v>71</v>
      </c>
      <c r="J136" s="12" t="s">
        <v>238</v>
      </c>
      <c r="K136" s="12">
        <v>2</v>
      </c>
    </row>
    <row r="137" spans="6:11" x14ac:dyDescent="0.15">
      <c r="F137" s="43"/>
      <c r="G137" s="43"/>
      <c r="H137" s="11" t="s">
        <v>445</v>
      </c>
      <c r="I137" s="185">
        <v>72</v>
      </c>
      <c r="K137" s="12">
        <v>1</v>
      </c>
    </row>
    <row r="138" spans="6:11" x14ac:dyDescent="0.15">
      <c r="F138" s="43"/>
      <c r="G138" s="43"/>
      <c r="H138" s="11" t="s">
        <v>446</v>
      </c>
      <c r="I138" s="185">
        <v>73</v>
      </c>
      <c r="K138" s="12">
        <v>2</v>
      </c>
    </row>
    <row r="139" spans="6:11" x14ac:dyDescent="0.15">
      <c r="F139" s="43"/>
      <c r="G139" s="43"/>
      <c r="H139" s="11" t="s">
        <v>447</v>
      </c>
      <c r="I139" s="185">
        <v>74</v>
      </c>
      <c r="K139" s="12">
        <v>1</v>
      </c>
    </row>
    <row r="140" spans="6:11" x14ac:dyDescent="0.15">
      <c r="F140" s="43"/>
      <c r="G140" s="43"/>
      <c r="H140" s="11" t="s">
        <v>448</v>
      </c>
      <c r="I140" s="185">
        <v>75</v>
      </c>
      <c r="K140" s="12">
        <v>2</v>
      </c>
    </row>
    <row r="141" spans="6:11" x14ac:dyDescent="0.15">
      <c r="F141" s="43"/>
      <c r="G141" s="43"/>
      <c r="H141" s="11" t="s">
        <v>449</v>
      </c>
      <c r="I141" s="185">
        <v>76</v>
      </c>
      <c r="K141" s="12">
        <v>1</v>
      </c>
    </row>
    <row r="142" spans="6:11" x14ac:dyDescent="0.15">
      <c r="F142" s="43"/>
      <c r="G142" s="43"/>
      <c r="H142" s="11" t="s">
        <v>450</v>
      </c>
      <c r="I142" s="185">
        <v>77</v>
      </c>
      <c r="K142" s="12">
        <v>2</v>
      </c>
    </row>
    <row r="143" spans="6:11" x14ac:dyDescent="0.15">
      <c r="F143" s="43"/>
      <c r="G143" s="43"/>
      <c r="H143" s="11" t="s">
        <v>247</v>
      </c>
      <c r="I143" s="185">
        <v>80</v>
      </c>
      <c r="K143" s="12">
        <v>1</v>
      </c>
    </row>
    <row r="144" spans="6:11" x14ac:dyDescent="0.15">
      <c r="H144" s="11" t="s">
        <v>248</v>
      </c>
      <c r="I144" s="185">
        <v>81</v>
      </c>
      <c r="K144" s="12">
        <v>2</v>
      </c>
    </row>
    <row r="154" spans="1:26" x14ac:dyDescent="0.15">
      <c r="H154" s="11"/>
      <c r="I154" s="185"/>
    </row>
    <row r="155" spans="1:26" s="11" customFormat="1" x14ac:dyDescent="0.15">
      <c r="A155" s="12" t="s">
        <v>249</v>
      </c>
      <c r="C155" s="179" t="s">
        <v>233</v>
      </c>
      <c r="I155" s="11" t="s">
        <v>133</v>
      </c>
      <c r="O155" s="11" t="s">
        <v>197</v>
      </c>
    </row>
    <row r="156" spans="1:26" s="11" customFormat="1" x14ac:dyDescent="0.15">
      <c r="A156" s="42" t="str">
        <f>IF(A2="-","-",A2)</f>
        <v>小学男</v>
      </c>
      <c r="B156" s="42" t="str">
        <f>IF(C2="-","-",C2)</f>
        <v>中学男</v>
      </c>
      <c r="C156" s="42" t="str">
        <f>IF(E2="-","-",E2)</f>
        <v>高校男</v>
      </c>
      <c r="D156" s="42" t="str">
        <f>IF(G2="-","-",G2)</f>
        <v>一般男</v>
      </c>
      <c r="E156" s="42" t="str">
        <f>IF(I2="-","-",I2)</f>
        <v>-</v>
      </c>
      <c r="F156" s="42" t="str">
        <f>IF(K2="-","-",K2)</f>
        <v>-</v>
      </c>
      <c r="G156" s="44" t="str">
        <f>IF(M2="-","-",M2)</f>
        <v>小学女</v>
      </c>
      <c r="H156" s="44" t="str">
        <f>IF(O2="-","-",O2)</f>
        <v>中学女</v>
      </c>
      <c r="I156" s="44" t="str">
        <f>IF(Q2="-","-",Q2)</f>
        <v>高校女</v>
      </c>
      <c r="J156" s="83" t="str">
        <f>IF(S2="-","-",S2)</f>
        <v>一般女</v>
      </c>
      <c r="K156" s="83" t="str">
        <f>IF(U2="-","-",U2)</f>
        <v>-</v>
      </c>
      <c r="L156" s="83" t="str">
        <f>IF(W2="-","-",W2)</f>
        <v>-</v>
      </c>
      <c r="O156" s="104" t="str">
        <f>Y2</f>
        <v>小学男</v>
      </c>
      <c r="P156" s="104" t="str">
        <f>AA2</f>
        <v>中学男</v>
      </c>
      <c r="Q156" s="104" t="str">
        <f>AC2</f>
        <v>高校男</v>
      </c>
      <c r="R156" s="104" t="str">
        <f>AE2</f>
        <v>一般男</v>
      </c>
      <c r="S156" s="104" t="str">
        <f>AG2</f>
        <v>小学男女</v>
      </c>
      <c r="T156" s="104" t="str">
        <f>AI2</f>
        <v>-</v>
      </c>
      <c r="U156" s="253" t="str">
        <f>Z2</f>
        <v>小学女</v>
      </c>
      <c r="V156" s="253" t="str">
        <f>AB2</f>
        <v>中学女</v>
      </c>
      <c r="W156" s="253" t="str">
        <f>AD2</f>
        <v>高校女</v>
      </c>
      <c r="X156" s="253" t="str">
        <f>AF2</f>
        <v>一般女</v>
      </c>
      <c r="Y156" s="253" t="str">
        <f>AH2</f>
        <v>-</v>
      </c>
      <c r="Z156" s="253" t="str">
        <f>AJ2</f>
        <v>-</v>
      </c>
    </row>
    <row r="157" spans="1:26" s="11" customFormat="1" x14ac:dyDescent="0.15"/>
    <row r="158" spans="1:26" s="11" customFormat="1" x14ac:dyDescent="0.15">
      <c r="A158" s="92" t="str">
        <f>IF(A4="-","-",A4&amp;"_"&amp;B4)</f>
        <v>１・２年男子_80m</v>
      </c>
      <c r="B158" s="92" t="str">
        <f>IF(C4="-","-",C4&amp;"_"&amp;D4)</f>
        <v>中学男子_110mH(0.914m/9.14m)</v>
      </c>
      <c r="C158" s="92" t="str">
        <f>IF(E4="-","-",E4&amp;"_"&amp;F4)</f>
        <v>高校男子_110mH(1.067m/9.14m)</v>
      </c>
      <c r="D158" s="92" t="str">
        <f>IF(G4="-","-",G4&amp;"_"&amp;H4)</f>
        <v>-</v>
      </c>
      <c r="E158" s="92" t="str">
        <f>IF(I4="-","-",I4&amp;"_"&amp;J4)</f>
        <v>-</v>
      </c>
      <c r="F158" s="92" t="str">
        <f>IF(K4="-","-",K4&amp;"_"&amp;L4)</f>
        <v>-</v>
      </c>
      <c r="G158" s="92" t="str">
        <f>IF(M4="-","-",M4&amp;"_"&amp;N4)</f>
        <v>１・２年女子_80m</v>
      </c>
      <c r="H158" s="92" t="str">
        <f>IF(O4="-","-",O4&amp;"_"&amp;P4)</f>
        <v>中学女子_100mH(0.762m/8.00m)</v>
      </c>
      <c r="I158" s="92" t="str">
        <f>IF(Q4="-","-",Q4&amp;"_"&amp;R4)</f>
        <v>高校女子_100mH(0.838m/8.50m)</v>
      </c>
      <c r="J158" s="92" t="str">
        <f>IF(S4="-","-",S4&amp;"_"&amp;T4)</f>
        <v>-</v>
      </c>
      <c r="K158" s="92" t="str">
        <f>IF(U4="-","-",U4&amp;"_"&amp;V4)</f>
        <v>-</v>
      </c>
      <c r="L158" s="92" t="str">
        <f>IF(W4="-","-",W4&amp;"_"&amp;X4)</f>
        <v>-</v>
      </c>
      <c r="M158" s="237"/>
      <c r="N158" s="11">
        <v>1</v>
      </c>
      <c r="O158" s="236" t="str">
        <f>IF(Y4="-","-",Y4&amp;"_"&amp;Z4)</f>
        <v>４年男子_4×100mR</v>
      </c>
      <c r="P158" s="236" t="str">
        <f>IF(AA4="-","-",AA4&amp;"_"&amp;AB4)</f>
        <v>共通男子_4×100mR</v>
      </c>
      <c r="Q158" s="236" t="str">
        <f>IF(AC4="-","-",AC4&amp;"_"&amp;AD4)</f>
        <v>共通男子_4×100mR</v>
      </c>
      <c r="R158" s="236" t="str">
        <f>IF(AE4="-","-",AE4&amp;"_"&amp;AF4)</f>
        <v>-</v>
      </c>
      <c r="S158" s="236" t="str">
        <f>IF(AG4="-","-",AG4&amp;"_"&amp;AH4)</f>
        <v>５・６年混合_4×100mR</v>
      </c>
      <c r="T158" s="236" t="str">
        <f>IF(AI4="-","-",AI4&amp;"_"&amp;AJ4)</f>
        <v>-</v>
      </c>
      <c r="U158" s="253" t="str">
        <f>IF(Y9="-","-",Y9&amp;"_"&amp;Z9)</f>
        <v>４年女子_4×100mR</v>
      </c>
      <c r="V158" s="253" t="str">
        <f>IF(AA9="-","-",AA9&amp;"_"&amp;AB9)</f>
        <v>共通女子_4×100mR</v>
      </c>
      <c r="W158" s="253" t="str">
        <f>IF(AC9="-","-",AC9&amp;"_"&amp;AD9)</f>
        <v>共通女子_4×100mR</v>
      </c>
      <c r="X158" s="253" t="str">
        <f>IF(AE9="-","-",AE9&amp;"_"&amp;AF9)</f>
        <v>-</v>
      </c>
      <c r="Y158" s="253" t="str">
        <f>IF(AG9="-","-",AG9&amp;"_"&amp;AH9)</f>
        <v>-</v>
      </c>
      <c r="Z158" s="253" t="str">
        <f>IF(AI9="-","-",AI9&amp;"_"&amp;AJ9)</f>
        <v>-</v>
      </c>
    </row>
    <row r="159" spans="1:26" s="11" customFormat="1" x14ac:dyDescent="0.15">
      <c r="A159" s="92" t="str">
        <f t="shared" ref="A159:A182" si="0">IF(A5="-","-",A5&amp;"_"&amp;B5)</f>
        <v>３年男子_100m</v>
      </c>
      <c r="B159" s="92" t="str">
        <f t="shared" ref="B159:B182" si="1">IF(C5="-","-",C5&amp;"_"&amp;D5)</f>
        <v>中学男子_砲丸投(5.000kg)</v>
      </c>
      <c r="C159" s="92" t="str">
        <f t="shared" ref="C159:C182" si="2">IF(E5="-","-",E5&amp;"_"&amp;F5)</f>
        <v>高校男子_J砲丸投(6.000kg)</v>
      </c>
      <c r="D159" s="92" t="str">
        <f t="shared" ref="D159:D182" si="3">IF(G5="-","-",G5&amp;"_"&amp;H5)</f>
        <v>-</v>
      </c>
      <c r="E159" s="92" t="str">
        <f t="shared" ref="E159:E182" si="4">IF(I5="-","-",I5&amp;"_"&amp;J5)</f>
        <v>-</v>
      </c>
      <c r="F159" s="92" t="str">
        <f t="shared" ref="F159:F182" si="5">IF(K5="-","-",K5&amp;"_"&amp;L5)</f>
        <v>-</v>
      </c>
      <c r="G159" s="92" t="str">
        <f t="shared" ref="G159:G182" si="6">IF(M5="-","-",M5&amp;"_"&amp;N5)</f>
        <v>３年女子_100m</v>
      </c>
      <c r="H159" s="92" t="str">
        <f t="shared" ref="H159:H182" si="7">IF(O5="-","-",O5&amp;"_"&amp;P5)</f>
        <v>中学女子_砲丸投(2.721kg)</v>
      </c>
      <c r="I159" s="92" t="str">
        <f t="shared" ref="I159:I182" si="8">IF(Q5="-","-",Q5&amp;"_"&amp;R5)</f>
        <v>高校女子_砲丸投(4.000kg)</v>
      </c>
      <c r="J159" s="92" t="str">
        <f t="shared" ref="J159:J182" si="9">IF(S5="-","-",S5&amp;"_"&amp;T5)</f>
        <v>-</v>
      </c>
      <c r="K159" s="92" t="str">
        <f t="shared" ref="K159:K182" si="10">IF(U5="-","-",U5&amp;"_"&amp;V5)</f>
        <v>-</v>
      </c>
      <c r="L159" s="92" t="str">
        <f t="shared" ref="L159:L182" si="11">IF(W5="-","-",W5&amp;"_"&amp;X5)</f>
        <v>-</v>
      </c>
      <c r="N159" s="11">
        <v>2</v>
      </c>
      <c r="O159" s="236" t="str">
        <f t="shared" ref="O159:O162" si="12">IF(Y5="-","-",Y5&amp;"_"&amp;Z5)</f>
        <v>５年男子_4×100mR</v>
      </c>
      <c r="P159" s="236" t="str">
        <f t="shared" ref="P159:P162" si="13">IF(AA5="-","-",AA5&amp;"_"&amp;AB5)</f>
        <v>-</v>
      </c>
      <c r="Q159" s="236" t="str">
        <f t="shared" ref="Q159:Q162" si="14">IF(AC5="-","-",AC5&amp;"_"&amp;AD5)</f>
        <v>-</v>
      </c>
      <c r="R159" s="236" t="str">
        <f t="shared" ref="R159:R162" si="15">IF(AE5="-","-",AE5&amp;"_"&amp;AF5)</f>
        <v>-</v>
      </c>
      <c r="S159" s="236" t="str">
        <f t="shared" ref="S159:S162" si="16">IF(AG5="-","-",AG5&amp;"_"&amp;AH5)</f>
        <v>-</v>
      </c>
      <c r="T159" s="236" t="str">
        <f t="shared" ref="T159:T162" si="17">IF(AI5="-","-",AI5&amp;"_"&amp;AJ5)</f>
        <v>-</v>
      </c>
      <c r="U159" s="253" t="str">
        <f t="shared" ref="U159:U162" si="18">IF(Y10="-","-",Y10&amp;"_"&amp;Z10)</f>
        <v>５年女子_4×100mR</v>
      </c>
      <c r="V159" s="253" t="str">
        <f t="shared" ref="V159:V162" si="19">IF(AA10="-","-",AA10&amp;"_"&amp;AB10)</f>
        <v>-</v>
      </c>
      <c r="W159" s="253" t="str">
        <f t="shared" ref="W159:W162" si="20">IF(AC10="-","-",AC10&amp;"_"&amp;AD10)</f>
        <v>-</v>
      </c>
      <c r="X159" s="253" t="str">
        <f t="shared" ref="X159:X162" si="21">IF(AE10="-","-",AE10&amp;"_"&amp;AF10)</f>
        <v>-</v>
      </c>
      <c r="Y159" s="253" t="str">
        <f t="shared" ref="Y159:Y162" si="22">IF(AG10="-","-",AG10&amp;"_"&amp;AH10)</f>
        <v>-</v>
      </c>
      <c r="Z159" s="253" t="str">
        <f t="shared" ref="Z159:Z162" si="23">IF(AI10="-","-",AI10&amp;"_"&amp;AJ10)</f>
        <v>-</v>
      </c>
    </row>
    <row r="160" spans="1:26" s="11" customFormat="1" x14ac:dyDescent="0.15">
      <c r="A160" s="92" t="str">
        <f t="shared" si="0"/>
        <v>３年男子_800m</v>
      </c>
      <c r="B160" s="92" t="str">
        <f t="shared" si="1"/>
        <v>中学男子_ｼﾞｬﾍﾞﾘｯｸｽﾛｰ</v>
      </c>
      <c r="C160" s="92" t="str">
        <f t="shared" si="2"/>
        <v>高校男子_やり投(800g)</v>
      </c>
      <c r="D160" s="92" t="str">
        <f t="shared" si="3"/>
        <v>-</v>
      </c>
      <c r="E160" s="92" t="str">
        <f t="shared" si="4"/>
        <v>-</v>
      </c>
      <c r="F160" s="92" t="str">
        <f t="shared" si="5"/>
        <v>-</v>
      </c>
      <c r="G160" s="92" t="str">
        <f t="shared" si="6"/>
        <v>３年女子_800m</v>
      </c>
      <c r="H160" s="92" t="str">
        <f t="shared" si="7"/>
        <v>中学女子_ｼﾞｬﾍﾞﾘｯｸｽﾛｰ</v>
      </c>
      <c r="I160" s="92" t="str">
        <f t="shared" si="8"/>
        <v>高校女子_やり投(600g)</v>
      </c>
      <c r="J160" s="92" t="str">
        <f t="shared" si="9"/>
        <v>-</v>
      </c>
      <c r="K160" s="92" t="str">
        <f t="shared" si="10"/>
        <v>-</v>
      </c>
      <c r="L160" s="92" t="str">
        <f t="shared" si="11"/>
        <v>-</v>
      </c>
      <c r="N160" s="11">
        <v>3</v>
      </c>
      <c r="O160" s="236" t="str">
        <f t="shared" si="12"/>
        <v>６年男子_4×100mR</v>
      </c>
      <c r="P160" s="236" t="str">
        <f t="shared" si="13"/>
        <v>-</v>
      </c>
      <c r="Q160" s="236" t="str">
        <f t="shared" si="14"/>
        <v>-</v>
      </c>
      <c r="R160" s="236" t="str">
        <f t="shared" si="15"/>
        <v>-</v>
      </c>
      <c r="S160" s="236" t="str">
        <f t="shared" si="16"/>
        <v>-</v>
      </c>
      <c r="T160" s="236" t="str">
        <f t="shared" si="17"/>
        <v>-</v>
      </c>
      <c r="U160" s="253" t="str">
        <f t="shared" si="18"/>
        <v>６年女子_4×100mR</v>
      </c>
      <c r="V160" s="253" t="str">
        <f t="shared" si="19"/>
        <v>-</v>
      </c>
      <c r="W160" s="253" t="str">
        <f t="shared" si="20"/>
        <v>-</v>
      </c>
      <c r="X160" s="253" t="str">
        <f t="shared" si="21"/>
        <v>-</v>
      </c>
      <c r="Y160" s="253" t="str">
        <f t="shared" si="22"/>
        <v>-</v>
      </c>
      <c r="Z160" s="253" t="str">
        <f t="shared" si="23"/>
        <v>-</v>
      </c>
    </row>
    <row r="161" spans="1:26" s="11" customFormat="1" x14ac:dyDescent="0.15">
      <c r="A161" s="92" t="str">
        <f t="shared" si="0"/>
        <v>３年男子_ｼﾞｬﾍﾞﾘｯｸﾎﾞｰﾙ投</v>
      </c>
      <c r="B161" s="92" t="str">
        <f t="shared" si="1"/>
        <v>共通男子_100m</v>
      </c>
      <c r="C161" s="92" t="str">
        <f t="shared" si="2"/>
        <v>共通男子_100m</v>
      </c>
      <c r="D161" s="92" t="str">
        <f t="shared" si="3"/>
        <v>-</v>
      </c>
      <c r="E161" s="92" t="str">
        <f t="shared" si="4"/>
        <v>-</v>
      </c>
      <c r="F161" s="92" t="str">
        <f t="shared" si="5"/>
        <v>-</v>
      </c>
      <c r="G161" s="92" t="str">
        <f t="shared" si="6"/>
        <v>３年女子_ｼﾞｬﾍﾞﾘｯｸﾎﾞｰﾙ投</v>
      </c>
      <c r="H161" s="92" t="str">
        <f t="shared" si="7"/>
        <v>共通女子_100m</v>
      </c>
      <c r="I161" s="92" t="str">
        <f t="shared" si="8"/>
        <v>高校女子_ハンマー投(4.000kg)</v>
      </c>
      <c r="J161" s="92" t="str">
        <f t="shared" si="9"/>
        <v>-</v>
      </c>
      <c r="K161" s="92" t="str">
        <f t="shared" si="10"/>
        <v>-</v>
      </c>
      <c r="L161" s="92" t="str">
        <f t="shared" si="11"/>
        <v>-</v>
      </c>
      <c r="N161" s="11">
        <v>4</v>
      </c>
      <c r="O161" s="236" t="str">
        <f t="shared" si="12"/>
        <v>-</v>
      </c>
      <c r="P161" s="236" t="str">
        <f t="shared" si="13"/>
        <v>-</v>
      </c>
      <c r="Q161" s="236" t="str">
        <f t="shared" si="14"/>
        <v>-</v>
      </c>
      <c r="R161" s="236" t="str">
        <f t="shared" si="15"/>
        <v>-</v>
      </c>
      <c r="S161" s="236" t="str">
        <f t="shared" si="16"/>
        <v>-</v>
      </c>
      <c r="T161" s="236" t="str">
        <f t="shared" si="17"/>
        <v>-</v>
      </c>
      <c r="U161" s="253" t="str">
        <f t="shared" si="18"/>
        <v>-</v>
      </c>
      <c r="V161" s="253" t="str">
        <f t="shared" si="19"/>
        <v>-</v>
      </c>
      <c r="W161" s="253" t="str">
        <f t="shared" si="20"/>
        <v>-</v>
      </c>
      <c r="X161" s="253" t="str">
        <f t="shared" si="21"/>
        <v>-</v>
      </c>
      <c r="Y161" s="253" t="str">
        <f t="shared" si="22"/>
        <v>-</v>
      </c>
      <c r="Z161" s="253" t="str">
        <f t="shared" si="23"/>
        <v>-</v>
      </c>
    </row>
    <row r="162" spans="1:26" s="11" customFormat="1" x14ac:dyDescent="0.15">
      <c r="A162" s="92" t="str">
        <f t="shared" si="0"/>
        <v>４年男子_100m</v>
      </c>
      <c r="B162" s="92" t="str">
        <f t="shared" si="1"/>
        <v>共通男子_200m</v>
      </c>
      <c r="C162" s="92" t="str">
        <f t="shared" si="2"/>
        <v>共通男子_200m</v>
      </c>
      <c r="D162" s="92" t="str">
        <f t="shared" si="3"/>
        <v>-</v>
      </c>
      <c r="E162" s="92" t="str">
        <f t="shared" si="4"/>
        <v>-</v>
      </c>
      <c r="F162" s="92" t="str">
        <f t="shared" si="5"/>
        <v>-</v>
      </c>
      <c r="G162" s="92" t="str">
        <f t="shared" si="6"/>
        <v>４年女子_100m</v>
      </c>
      <c r="H162" s="92" t="str">
        <f t="shared" si="7"/>
        <v>共通女子_200m</v>
      </c>
      <c r="I162" s="92" t="str">
        <f t="shared" si="8"/>
        <v>高校女子_円盤投(1.000kg)</v>
      </c>
      <c r="J162" s="92" t="str">
        <f t="shared" si="9"/>
        <v>-</v>
      </c>
      <c r="K162" s="92" t="str">
        <f t="shared" si="10"/>
        <v>-</v>
      </c>
      <c r="L162" s="92" t="str">
        <f t="shared" si="11"/>
        <v>-</v>
      </c>
      <c r="N162" s="11">
        <v>5</v>
      </c>
      <c r="O162" s="236" t="str">
        <f t="shared" si="12"/>
        <v>-</v>
      </c>
      <c r="P162" s="236" t="str">
        <f t="shared" si="13"/>
        <v>-</v>
      </c>
      <c r="Q162" s="236" t="str">
        <f t="shared" si="14"/>
        <v>-</v>
      </c>
      <c r="R162" s="236" t="str">
        <f t="shared" si="15"/>
        <v>-</v>
      </c>
      <c r="S162" s="236" t="str">
        <f t="shared" si="16"/>
        <v>-</v>
      </c>
      <c r="T162" s="236" t="str">
        <f t="shared" si="17"/>
        <v>-</v>
      </c>
      <c r="U162" s="253" t="str">
        <f t="shared" si="18"/>
        <v>-</v>
      </c>
      <c r="V162" s="253" t="str">
        <f t="shared" si="19"/>
        <v>-</v>
      </c>
      <c r="W162" s="253" t="str">
        <f t="shared" si="20"/>
        <v>-</v>
      </c>
      <c r="X162" s="253" t="str">
        <f t="shared" si="21"/>
        <v>-</v>
      </c>
      <c r="Y162" s="253" t="str">
        <f t="shared" si="22"/>
        <v>-</v>
      </c>
      <c r="Z162" s="253" t="str">
        <f t="shared" si="23"/>
        <v>-</v>
      </c>
    </row>
    <row r="163" spans="1:26" s="11" customFormat="1" x14ac:dyDescent="0.15">
      <c r="A163" s="92" t="str">
        <f t="shared" si="0"/>
        <v>４年男子_800m</v>
      </c>
      <c r="B163" s="92" t="str">
        <f t="shared" si="1"/>
        <v>共通男子_800m</v>
      </c>
      <c r="C163" s="92" t="str">
        <f t="shared" si="2"/>
        <v>共通男子_800m</v>
      </c>
      <c r="D163" s="92" t="str">
        <f t="shared" si="3"/>
        <v>-</v>
      </c>
      <c r="E163" s="92" t="str">
        <f t="shared" si="4"/>
        <v>-</v>
      </c>
      <c r="F163" s="92" t="str">
        <f t="shared" si="5"/>
        <v>-</v>
      </c>
      <c r="G163" s="92" t="str">
        <f t="shared" si="6"/>
        <v>４年女子_800m</v>
      </c>
      <c r="H163" s="92" t="str">
        <f t="shared" si="7"/>
        <v>共通女子_800m</v>
      </c>
      <c r="I163" s="92" t="str">
        <f t="shared" si="8"/>
        <v>高校女子_やり投(600g)</v>
      </c>
      <c r="J163" s="92" t="str">
        <f t="shared" si="9"/>
        <v>-</v>
      </c>
      <c r="K163" s="92" t="str">
        <f t="shared" si="10"/>
        <v>-</v>
      </c>
      <c r="L163" s="92" t="str">
        <f t="shared" si="11"/>
        <v>-</v>
      </c>
      <c r="N163" s="11">
        <v>6</v>
      </c>
      <c r="O163" s="235"/>
      <c r="P163" s="235"/>
      <c r="Q163" s="235"/>
      <c r="R163" s="235"/>
      <c r="S163" s="235"/>
      <c r="T163" s="235"/>
    </row>
    <row r="164" spans="1:26" s="11" customFormat="1" x14ac:dyDescent="0.15">
      <c r="A164" s="92" t="str">
        <f t="shared" si="0"/>
        <v>４年男子_走幅跳</v>
      </c>
      <c r="B164" s="92" t="str">
        <f t="shared" si="1"/>
        <v>共通男子_1500m</v>
      </c>
      <c r="C164" s="92" t="str">
        <f t="shared" si="2"/>
        <v>共通男子_1500m</v>
      </c>
      <c r="D164" s="92" t="str">
        <f t="shared" si="3"/>
        <v>-</v>
      </c>
      <c r="E164" s="92" t="str">
        <f t="shared" si="4"/>
        <v>-</v>
      </c>
      <c r="F164" s="92" t="str">
        <f t="shared" si="5"/>
        <v>-</v>
      </c>
      <c r="G164" s="92" t="str">
        <f t="shared" si="6"/>
        <v>４年女子_走幅跳</v>
      </c>
      <c r="H164" s="92" t="str">
        <f t="shared" si="7"/>
        <v>共通女子_1500m</v>
      </c>
      <c r="I164" s="92" t="str">
        <f t="shared" si="8"/>
        <v>共通女子_100m</v>
      </c>
      <c r="J164" s="92" t="str">
        <f t="shared" si="9"/>
        <v>-</v>
      </c>
      <c r="K164" s="92" t="str">
        <f t="shared" si="10"/>
        <v>-</v>
      </c>
      <c r="L164" s="92" t="str">
        <f t="shared" si="11"/>
        <v>-</v>
      </c>
      <c r="N164" s="11">
        <v>7</v>
      </c>
      <c r="O164" s="235"/>
      <c r="P164" s="235"/>
      <c r="Q164" s="235"/>
      <c r="R164" s="235"/>
      <c r="S164" s="235"/>
      <c r="T164" s="235"/>
    </row>
    <row r="165" spans="1:26" s="11" customFormat="1" x14ac:dyDescent="0.15">
      <c r="A165" s="92" t="str">
        <f t="shared" si="0"/>
        <v>４年男子_ｼﾞｬﾍﾞﾘｯｸﾎﾞｰﾙ投</v>
      </c>
      <c r="B165" s="92" t="str">
        <f t="shared" si="1"/>
        <v>共通男子_走高跳</v>
      </c>
      <c r="C165" s="92" t="str">
        <f t="shared" si="2"/>
        <v>共通男子_走高跳</v>
      </c>
      <c r="D165" s="92" t="str">
        <f t="shared" si="3"/>
        <v>-</v>
      </c>
      <c r="E165" s="92" t="str">
        <f t="shared" si="4"/>
        <v>-</v>
      </c>
      <c r="F165" s="92" t="str">
        <f t="shared" si="5"/>
        <v>-</v>
      </c>
      <c r="G165" s="92" t="str">
        <f t="shared" si="6"/>
        <v>４年女子_ｼﾞｬﾍﾞﾘｯｸﾎﾞｰﾙ投</v>
      </c>
      <c r="H165" s="92" t="str">
        <f t="shared" si="7"/>
        <v>共通女子_走高跳</v>
      </c>
      <c r="I165" s="92" t="str">
        <f t="shared" si="8"/>
        <v>共通女子_200m</v>
      </c>
      <c r="J165" s="92" t="str">
        <f t="shared" si="9"/>
        <v>-</v>
      </c>
      <c r="K165" s="92" t="str">
        <f t="shared" si="10"/>
        <v>-</v>
      </c>
      <c r="L165" s="92" t="str">
        <f t="shared" si="11"/>
        <v>-</v>
      </c>
      <c r="N165" s="11">
        <v>8</v>
      </c>
      <c r="O165" s="235"/>
      <c r="P165" s="235"/>
      <c r="Q165" s="235"/>
      <c r="R165" s="235"/>
      <c r="S165" s="235"/>
      <c r="T165" s="235"/>
    </row>
    <row r="166" spans="1:26" s="11" customFormat="1" x14ac:dyDescent="0.15">
      <c r="A166" s="92" t="str">
        <f t="shared" si="0"/>
        <v>５年男子_100m</v>
      </c>
      <c r="B166" s="92" t="str">
        <f t="shared" si="1"/>
        <v>共通男子_棒高跳</v>
      </c>
      <c r="C166" s="92" t="str">
        <f t="shared" si="2"/>
        <v>共通男子_棒高跳</v>
      </c>
      <c r="D166" s="92" t="str">
        <f t="shared" si="3"/>
        <v>-</v>
      </c>
      <c r="E166" s="92" t="str">
        <f t="shared" si="4"/>
        <v>-</v>
      </c>
      <c r="F166" s="92" t="str">
        <f t="shared" si="5"/>
        <v>-</v>
      </c>
      <c r="G166" s="92" t="str">
        <f t="shared" si="6"/>
        <v>５年女子_100m</v>
      </c>
      <c r="H166" s="92" t="str">
        <f t="shared" si="7"/>
        <v>共通女子_棒高跳</v>
      </c>
      <c r="I166" s="92" t="str">
        <f t="shared" si="8"/>
        <v>共通女子_800m</v>
      </c>
      <c r="J166" s="92" t="str">
        <f t="shared" si="9"/>
        <v>-</v>
      </c>
      <c r="K166" s="92" t="str">
        <f t="shared" si="10"/>
        <v>-</v>
      </c>
      <c r="L166" s="92" t="str">
        <f t="shared" si="11"/>
        <v>-</v>
      </c>
      <c r="N166" s="11">
        <v>9</v>
      </c>
      <c r="O166" s="235"/>
      <c r="P166" s="235"/>
      <c r="Q166" s="235"/>
      <c r="R166" s="235"/>
      <c r="S166" s="235"/>
      <c r="T166" s="235"/>
    </row>
    <row r="167" spans="1:26" s="11" customFormat="1" x14ac:dyDescent="0.15">
      <c r="A167" s="92" t="str">
        <f t="shared" si="0"/>
        <v>５年男子_1500m</v>
      </c>
      <c r="B167" s="92" t="str">
        <f t="shared" si="1"/>
        <v>共通男子_走幅跳</v>
      </c>
      <c r="C167" s="92" t="str">
        <f t="shared" si="2"/>
        <v>共通男子_走幅跳</v>
      </c>
      <c r="D167" s="92" t="str">
        <f t="shared" si="3"/>
        <v>-</v>
      </c>
      <c r="E167" s="92" t="str">
        <f t="shared" si="4"/>
        <v>-</v>
      </c>
      <c r="F167" s="92" t="str">
        <f t="shared" si="5"/>
        <v>-</v>
      </c>
      <c r="G167" s="92" t="str">
        <f t="shared" si="6"/>
        <v>５年女子_800m</v>
      </c>
      <c r="H167" s="92" t="str">
        <f t="shared" si="7"/>
        <v>共通女子_走幅跳</v>
      </c>
      <c r="I167" s="92" t="str">
        <f t="shared" si="8"/>
        <v>共通女子_1500m</v>
      </c>
      <c r="J167" s="92" t="str">
        <f t="shared" si="9"/>
        <v>-</v>
      </c>
      <c r="K167" s="92" t="str">
        <f t="shared" si="10"/>
        <v>-</v>
      </c>
      <c r="L167" s="92" t="str">
        <f t="shared" si="11"/>
        <v>-</v>
      </c>
      <c r="N167" s="11">
        <v>10</v>
      </c>
      <c r="O167" s="235"/>
      <c r="P167" s="235"/>
      <c r="Q167" s="235"/>
      <c r="R167" s="235"/>
      <c r="S167" s="235"/>
      <c r="T167" s="235"/>
    </row>
    <row r="168" spans="1:26" s="11" customFormat="1" x14ac:dyDescent="0.15">
      <c r="A168" s="92" t="str">
        <f t="shared" si="0"/>
        <v>５年男子_80mH</v>
      </c>
      <c r="B168" s="92" t="str">
        <f t="shared" si="1"/>
        <v>-</v>
      </c>
      <c r="C168" s="92" t="str">
        <f t="shared" si="2"/>
        <v>-</v>
      </c>
      <c r="D168" s="92" t="str">
        <f t="shared" si="3"/>
        <v>-</v>
      </c>
      <c r="E168" s="92" t="str">
        <f t="shared" si="4"/>
        <v>-</v>
      </c>
      <c r="F168" s="92" t="str">
        <f t="shared" si="5"/>
        <v>-</v>
      </c>
      <c r="G168" s="92" t="str">
        <f t="shared" si="6"/>
        <v>５年女子_80mH</v>
      </c>
      <c r="H168" s="92" t="str">
        <f t="shared" si="7"/>
        <v>-</v>
      </c>
      <c r="I168" s="92" t="str">
        <f t="shared" si="8"/>
        <v>共通女子_走高跳</v>
      </c>
      <c r="J168" s="92" t="str">
        <f t="shared" si="9"/>
        <v>-</v>
      </c>
      <c r="K168" s="92" t="str">
        <f t="shared" si="10"/>
        <v>-</v>
      </c>
      <c r="L168" s="92" t="str">
        <f t="shared" si="11"/>
        <v>-</v>
      </c>
      <c r="N168" s="11">
        <v>11</v>
      </c>
      <c r="O168" s="235"/>
      <c r="P168" s="235"/>
      <c r="Q168" s="235"/>
      <c r="R168" s="235"/>
      <c r="S168" s="235"/>
      <c r="T168" s="235"/>
    </row>
    <row r="169" spans="1:26" s="11" customFormat="1" x14ac:dyDescent="0.15">
      <c r="A169" s="92" t="str">
        <f t="shared" si="0"/>
        <v>５年男子_走高跳</v>
      </c>
      <c r="B169" s="92" t="str">
        <f t="shared" si="1"/>
        <v>-</v>
      </c>
      <c r="C169" s="92" t="str">
        <f t="shared" si="2"/>
        <v>-</v>
      </c>
      <c r="D169" s="92" t="str">
        <f t="shared" si="3"/>
        <v>-</v>
      </c>
      <c r="E169" s="92" t="str">
        <f t="shared" si="4"/>
        <v>-</v>
      </c>
      <c r="F169" s="92" t="str">
        <f t="shared" si="5"/>
        <v>-</v>
      </c>
      <c r="G169" s="92" t="str">
        <f t="shared" si="6"/>
        <v>５年女子_走高跳</v>
      </c>
      <c r="H169" s="92" t="str">
        <f t="shared" si="7"/>
        <v>-</v>
      </c>
      <c r="I169" s="92" t="str">
        <f t="shared" si="8"/>
        <v>共通女子_棒高跳</v>
      </c>
      <c r="J169" s="92" t="str">
        <f t="shared" si="9"/>
        <v>-</v>
      </c>
      <c r="K169" s="92" t="str">
        <f t="shared" si="10"/>
        <v>-</v>
      </c>
      <c r="L169" s="92" t="str">
        <f t="shared" si="11"/>
        <v>-</v>
      </c>
      <c r="N169" s="11">
        <v>12</v>
      </c>
      <c r="O169" s="235"/>
      <c r="P169" s="235"/>
      <c r="Q169" s="235"/>
      <c r="R169" s="235"/>
      <c r="S169" s="235"/>
      <c r="T169" s="235"/>
    </row>
    <row r="170" spans="1:26" s="11" customFormat="1" x14ac:dyDescent="0.15">
      <c r="A170" s="92" t="str">
        <f t="shared" si="0"/>
        <v>５年男子_走幅跳</v>
      </c>
      <c r="B170" s="92" t="str">
        <f t="shared" si="1"/>
        <v>-</v>
      </c>
      <c r="C170" s="92" t="str">
        <f t="shared" si="2"/>
        <v>-</v>
      </c>
      <c r="D170" s="92" t="str">
        <f t="shared" si="3"/>
        <v>-</v>
      </c>
      <c r="E170" s="92" t="str">
        <f t="shared" si="4"/>
        <v>-</v>
      </c>
      <c r="F170" s="92" t="str">
        <f t="shared" si="5"/>
        <v>-</v>
      </c>
      <c r="G170" s="92" t="str">
        <f t="shared" si="6"/>
        <v>５年女子_走幅跳</v>
      </c>
      <c r="H170" s="92" t="str">
        <f t="shared" si="7"/>
        <v>-</v>
      </c>
      <c r="I170" s="92" t="str">
        <f t="shared" si="8"/>
        <v>共通女子_走幅跳</v>
      </c>
      <c r="J170" s="92" t="str">
        <f t="shared" si="9"/>
        <v>-</v>
      </c>
      <c r="K170" s="92" t="str">
        <f t="shared" si="10"/>
        <v>-</v>
      </c>
      <c r="L170" s="92" t="str">
        <f t="shared" si="11"/>
        <v>-</v>
      </c>
      <c r="N170" s="11">
        <v>13</v>
      </c>
      <c r="O170" s="235"/>
      <c r="P170" s="235"/>
      <c r="Q170" s="235"/>
      <c r="R170" s="235"/>
      <c r="S170" s="235"/>
      <c r="T170" s="235"/>
    </row>
    <row r="171" spans="1:26" s="11" customFormat="1" x14ac:dyDescent="0.15">
      <c r="A171" s="92" t="str">
        <f t="shared" si="0"/>
        <v>５年男子_ｼﾞｬﾍﾞﾘｯｸﾎﾞｰﾙ投</v>
      </c>
      <c r="B171" s="92" t="str">
        <f t="shared" si="1"/>
        <v>-</v>
      </c>
      <c r="C171" s="92" t="str">
        <f t="shared" si="2"/>
        <v>-</v>
      </c>
      <c r="D171" s="92" t="str">
        <f t="shared" si="3"/>
        <v>-</v>
      </c>
      <c r="E171" s="92" t="str">
        <f t="shared" si="4"/>
        <v>-</v>
      </c>
      <c r="F171" s="92" t="str">
        <f t="shared" si="5"/>
        <v>-</v>
      </c>
      <c r="G171" s="92" t="str">
        <f t="shared" si="6"/>
        <v>５年女子_ｼﾞｬﾍﾞﾘｯｸﾎﾞｰﾙ投</v>
      </c>
      <c r="H171" s="92" t="str">
        <f t="shared" si="7"/>
        <v>-</v>
      </c>
      <c r="I171" s="92" t="str">
        <f t="shared" si="8"/>
        <v>-</v>
      </c>
      <c r="J171" s="92" t="str">
        <f t="shared" si="9"/>
        <v>-</v>
      </c>
      <c r="K171" s="92" t="str">
        <f t="shared" si="10"/>
        <v>-</v>
      </c>
      <c r="L171" s="92" t="str">
        <f t="shared" si="11"/>
        <v>-</v>
      </c>
      <c r="N171" s="11">
        <v>14</v>
      </c>
      <c r="O171" s="235"/>
      <c r="P171" s="235"/>
      <c r="Q171" s="235"/>
      <c r="R171" s="235"/>
      <c r="S171" s="235"/>
      <c r="T171" s="235"/>
    </row>
    <row r="172" spans="1:26" s="11" customFormat="1" x14ac:dyDescent="0.15">
      <c r="A172" s="92" t="str">
        <f t="shared" si="0"/>
        <v>６年男子_100m</v>
      </c>
      <c r="B172" s="92" t="str">
        <f t="shared" si="1"/>
        <v>-</v>
      </c>
      <c r="C172" s="92" t="str">
        <f t="shared" si="2"/>
        <v>-</v>
      </c>
      <c r="D172" s="92" t="str">
        <f t="shared" si="3"/>
        <v>-</v>
      </c>
      <c r="E172" s="92" t="str">
        <f t="shared" si="4"/>
        <v>-</v>
      </c>
      <c r="F172" s="92" t="str">
        <f t="shared" si="5"/>
        <v>-</v>
      </c>
      <c r="G172" s="92" t="str">
        <f t="shared" si="6"/>
        <v>６年女子_100m</v>
      </c>
      <c r="H172" s="92" t="str">
        <f t="shared" si="7"/>
        <v>-</v>
      </c>
      <c r="I172" s="92" t="str">
        <f t="shared" si="8"/>
        <v>-</v>
      </c>
      <c r="J172" s="92" t="str">
        <f t="shared" si="9"/>
        <v>-</v>
      </c>
      <c r="K172" s="92" t="str">
        <f t="shared" si="10"/>
        <v>-</v>
      </c>
      <c r="L172" s="92" t="str">
        <f t="shared" si="11"/>
        <v>-</v>
      </c>
      <c r="N172" s="11">
        <v>15</v>
      </c>
      <c r="O172" s="235"/>
      <c r="P172" s="235"/>
      <c r="Q172" s="235"/>
      <c r="R172" s="235"/>
      <c r="S172" s="235"/>
      <c r="T172" s="235"/>
    </row>
    <row r="173" spans="1:26" s="11" customFormat="1" x14ac:dyDescent="0.15">
      <c r="A173" s="92" t="str">
        <f t="shared" si="0"/>
        <v>６年男子_1500m</v>
      </c>
      <c r="B173" s="92" t="str">
        <f t="shared" si="1"/>
        <v>-</v>
      </c>
      <c r="C173" s="92" t="str">
        <f t="shared" si="2"/>
        <v>-</v>
      </c>
      <c r="D173" s="92" t="str">
        <f t="shared" si="3"/>
        <v>-</v>
      </c>
      <c r="E173" s="92" t="str">
        <f t="shared" si="4"/>
        <v>-</v>
      </c>
      <c r="F173" s="92" t="str">
        <f t="shared" si="5"/>
        <v>-</v>
      </c>
      <c r="G173" s="92" t="str">
        <f t="shared" si="6"/>
        <v>６年女子_800m</v>
      </c>
      <c r="H173" s="92" t="str">
        <f t="shared" si="7"/>
        <v>-</v>
      </c>
      <c r="I173" s="92" t="str">
        <f t="shared" si="8"/>
        <v>-</v>
      </c>
      <c r="J173" s="92" t="str">
        <f t="shared" si="9"/>
        <v>-</v>
      </c>
      <c r="K173" s="92" t="str">
        <f t="shared" si="10"/>
        <v>-</v>
      </c>
      <c r="L173" s="92" t="str">
        <f t="shared" si="11"/>
        <v>-</v>
      </c>
      <c r="N173" s="11">
        <v>16</v>
      </c>
      <c r="O173" s="235"/>
      <c r="P173" s="235"/>
      <c r="Q173" s="235"/>
      <c r="R173" s="235"/>
      <c r="S173" s="235"/>
      <c r="T173" s="235"/>
    </row>
    <row r="174" spans="1:26" s="11" customFormat="1" x14ac:dyDescent="0.15">
      <c r="A174" s="92" t="str">
        <f t="shared" si="0"/>
        <v>６年男子_80mH</v>
      </c>
      <c r="B174" s="92" t="str">
        <f t="shared" si="1"/>
        <v>-</v>
      </c>
      <c r="C174" s="92" t="str">
        <f t="shared" si="2"/>
        <v>-</v>
      </c>
      <c r="D174" s="92" t="str">
        <f t="shared" si="3"/>
        <v>-</v>
      </c>
      <c r="E174" s="92" t="str">
        <f t="shared" si="4"/>
        <v>-</v>
      </c>
      <c r="F174" s="92" t="str">
        <f t="shared" si="5"/>
        <v>-</v>
      </c>
      <c r="G174" s="92" t="str">
        <f t="shared" si="6"/>
        <v>６年女子_80mH</v>
      </c>
      <c r="H174" s="92" t="str">
        <f t="shared" si="7"/>
        <v>-</v>
      </c>
      <c r="I174" s="92" t="str">
        <f t="shared" si="8"/>
        <v>-</v>
      </c>
      <c r="J174" s="92" t="str">
        <f t="shared" si="9"/>
        <v>-</v>
      </c>
      <c r="K174" s="92" t="str">
        <f t="shared" si="10"/>
        <v>-</v>
      </c>
      <c r="L174" s="92" t="str">
        <f t="shared" si="11"/>
        <v>-</v>
      </c>
      <c r="N174" s="11">
        <v>17</v>
      </c>
      <c r="O174" s="235"/>
      <c r="P174" s="235"/>
      <c r="Q174" s="235"/>
      <c r="R174" s="235"/>
      <c r="S174" s="235"/>
      <c r="T174" s="235"/>
    </row>
    <row r="175" spans="1:26" s="11" customFormat="1" x14ac:dyDescent="0.15">
      <c r="A175" s="92" t="str">
        <f t="shared" si="0"/>
        <v>６年男子_走高跳</v>
      </c>
      <c r="B175" s="92" t="str">
        <f t="shared" si="1"/>
        <v>-</v>
      </c>
      <c r="C175" s="92" t="str">
        <f t="shared" si="2"/>
        <v>-</v>
      </c>
      <c r="D175" s="92" t="str">
        <f t="shared" si="3"/>
        <v>-</v>
      </c>
      <c r="E175" s="92" t="str">
        <f t="shared" si="4"/>
        <v>-</v>
      </c>
      <c r="F175" s="92" t="str">
        <f t="shared" si="5"/>
        <v>-</v>
      </c>
      <c r="G175" s="92" t="str">
        <f t="shared" si="6"/>
        <v>６年女子_走高跳</v>
      </c>
      <c r="H175" s="92" t="str">
        <f t="shared" si="7"/>
        <v>-</v>
      </c>
      <c r="I175" s="92" t="str">
        <f t="shared" si="8"/>
        <v>-</v>
      </c>
      <c r="J175" s="92" t="str">
        <f t="shared" si="9"/>
        <v>-</v>
      </c>
      <c r="K175" s="92" t="str">
        <f t="shared" si="10"/>
        <v>-</v>
      </c>
      <c r="L175" s="92" t="str">
        <f t="shared" si="11"/>
        <v>-</v>
      </c>
      <c r="N175" s="11">
        <v>18</v>
      </c>
      <c r="O175" s="235"/>
      <c r="P175" s="235"/>
      <c r="Q175" s="235"/>
      <c r="R175" s="235"/>
      <c r="S175" s="235"/>
      <c r="T175" s="235"/>
    </row>
    <row r="176" spans="1:26" s="11" customFormat="1" x14ac:dyDescent="0.15">
      <c r="A176" s="92" t="str">
        <f t="shared" si="0"/>
        <v>６年男子_走幅跳</v>
      </c>
      <c r="B176" s="92" t="str">
        <f t="shared" si="1"/>
        <v>-</v>
      </c>
      <c r="C176" s="92" t="str">
        <f t="shared" si="2"/>
        <v>-</v>
      </c>
      <c r="D176" s="92" t="str">
        <f t="shared" si="3"/>
        <v>-</v>
      </c>
      <c r="E176" s="92" t="str">
        <f t="shared" si="4"/>
        <v>-</v>
      </c>
      <c r="F176" s="92" t="str">
        <f t="shared" si="5"/>
        <v>-</v>
      </c>
      <c r="G176" s="92" t="str">
        <f t="shared" si="6"/>
        <v>６年女子_走幅跳</v>
      </c>
      <c r="H176" s="92" t="str">
        <f t="shared" si="7"/>
        <v>-</v>
      </c>
      <c r="I176" s="92" t="str">
        <f t="shared" si="8"/>
        <v>-</v>
      </c>
      <c r="J176" s="92" t="str">
        <f t="shared" si="9"/>
        <v>-</v>
      </c>
      <c r="K176" s="92" t="str">
        <f t="shared" si="10"/>
        <v>-</v>
      </c>
      <c r="L176" s="92" t="str">
        <f t="shared" si="11"/>
        <v>-</v>
      </c>
      <c r="N176" s="11">
        <v>19</v>
      </c>
      <c r="O176" s="235"/>
      <c r="P176" s="235"/>
      <c r="Q176" s="235"/>
      <c r="R176" s="235"/>
      <c r="S176" s="235"/>
      <c r="T176" s="235"/>
    </row>
    <row r="177" spans="1:20" s="11" customFormat="1" x14ac:dyDescent="0.15">
      <c r="A177" s="92" t="str">
        <f t="shared" si="0"/>
        <v>６年男子_ｼﾞｬﾍﾞﾘｯｸﾎﾞｰﾙ投</v>
      </c>
      <c r="B177" s="92" t="str">
        <f t="shared" si="1"/>
        <v>-</v>
      </c>
      <c r="C177" s="92" t="str">
        <f t="shared" si="2"/>
        <v>-</v>
      </c>
      <c r="D177" s="92" t="str">
        <f t="shared" si="3"/>
        <v>-</v>
      </c>
      <c r="E177" s="92" t="str">
        <f t="shared" si="4"/>
        <v>-</v>
      </c>
      <c r="F177" s="92" t="str">
        <f t="shared" si="5"/>
        <v>-</v>
      </c>
      <c r="G177" s="92" t="str">
        <f t="shared" si="6"/>
        <v>６年女子_ｼﾞｬﾍﾞﾘｯｸﾎﾞｰﾙ投</v>
      </c>
      <c r="H177" s="92" t="str">
        <f t="shared" si="7"/>
        <v>-</v>
      </c>
      <c r="I177" s="92" t="str">
        <f t="shared" si="8"/>
        <v>-</v>
      </c>
      <c r="J177" s="92" t="str">
        <f t="shared" si="9"/>
        <v>-</v>
      </c>
      <c r="K177" s="92" t="str">
        <f t="shared" si="10"/>
        <v>-</v>
      </c>
      <c r="L177" s="92" t="str">
        <f t="shared" si="11"/>
        <v>-</v>
      </c>
      <c r="N177" s="11">
        <v>20</v>
      </c>
      <c r="O177" s="235"/>
      <c r="P177" s="235"/>
      <c r="Q177" s="235"/>
      <c r="R177" s="235"/>
      <c r="S177" s="235"/>
      <c r="T177" s="235"/>
    </row>
    <row r="178" spans="1:20" s="11" customFormat="1" x14ac:dyDescent="0.15">
      <c r="A178" s="92" t="str">
        <f t="shared" si="0"/>
        <v>６年男子_砲丸投(2.721kg)</v>
      </c>
      <c r="B178" s="92" t="str">
        <f t="shared" si="1"/>
        <v>-</v>
      </c>
      <c r="C178" s="92" t="str">
        <f t="shared" si="2"/>
        <v>-</v>
      </c>
      <c r="D178" s="92" t="str">
        <f t="shared" si="3"/>
        <v>-</v>
      </c>
      <c r="E178" s="92" t="str">
        <f t="shared" si="4"/>
        <v>-</v>
      </c>
      <c r="F178" s="92" t="str">
        <f t="shared" si="5"/>
        <v>-</v>
      </c>
      <c r="G178" s="92" t="str">
        <f t="shared" si="6"/>
        <v>６年女子_砲丸投(2.721kg)</v>
      </c>
      <c r="H178" s="92" t="str">
        <f t="shared" si="7"/>
        <v>-</v>
      </c>
      <c r="I178" s="92" t="str">
        <f t="shared" si="8"/>
        <v>-</v>
      </c>
      <c r="J178" s="92" t="str">
        <f t="shared" si="9"/>
        <v>-</v>
      </c>
      <c r="K178" s="92" t="str">
        <f t="shared" si="10"/>
        <v>-</v>
      </c>
      <c r="L178" s="92" t="str">
        <f t="shared" si="11"/>
        <v>-</v>
      </c>
      <c r="N178" s="11">
        <v>21</v>
      </c>
      <c r="O178" s="235"/>
      <c r="P178" s="235"/>
      <c r="Q178" s="235"/>
      <c r="R178" s="235"/>
      <c r="S178" s="235"/>
      <c r="T178" s="235"/>
    </row>
    <row r="179" spans="1:20" s="11" customFormat="1" x14ac:dyDescent="0.15">
      <c r="A179" s="92" t="str">
        <f t="shared" si="0"/>
        <v>６年男子_ｺﾝﾊﾞｲﾝﾄﾞA</v>
      </c>
      <c r="B179" s="92" t="str">
        <f t="shared" si="1"/>
        <v>-</v>
      </c>
      <c r="C179" s="92" t="str">
        <f t="shared" si="2"/>
        <v>-</v>
      </c>
      <c r="D179" s="92" t="str">
        <f t="shared" si="3"/>
        <v>-</v>
      </c>
      <c r="E179" s="92" t="str">
        <f t="shared" si="4"/>
        <v>-</v>
      </c>
      <c r="F179" s="92" t="str">
        <f t="shared" si="5"/>
        <v>-</v>
      </c>
      <c r="G179" s="92" t="str">
        <f t="shared" si="6"/>
        <v>６年女子_ｺﾝﾊﾞｲﾝﾄﾞA</v>
      </c>
      <c r="H179" s="92" t="str">
        <f t="shared" si="7"/>
        <v>-</v>
      </c>
      <c r="I179" s="92" t="str">
        <f t="shared" si="8"/>
        <v>-</v>
      </c>
      <c r="J179" s="92" t="str">
        <f t="shared" si="9"/>
        <v>-</v>
      </c>
      <c r="K179" s="92" t="str">
        <f t="shared" si="10"/>
        <v>-</v>
      </c>
      <c r="L179" s="92" t="str">
        <f t="shared" si="11"/>
        <v>-</v>
      </c>
      <c r="N179" s="11">
        <v>22</v>
      </c>
      <c r="O179" s="235"/>
      <c r="P179" s="235"/>
      <c r="Q179" s="235"/>
      <c r="R179" s="235"/>
      <c r="S179" s="235"/>
      <c r="T179" s="235"/>
    </row>
    <row r="180" spans="1:20" s="11" customFormat="1" x14ac:dyDescent="0.15">
      <c r="A180" s="92" t="str">
        <f t="shared" si="0"/>
        <v>６年男子_ｺﾝﾊﾞｲﾝﾄﾞB</v>
      </c>
      <c r="B180" s="92" t="str">
        <f t="shared" si="1"/>
        <v>-</v>
      </c>
      <c r="C180" s="92" t="str">
        <f t="shared" si="2"/>
        <v>-</v>
      </c>
      <c r="D180" s="92" t="str">
        <f t="shared" si="3"/>
        <v>-</v>
      </c>
      <c r="E180" s="92" t="str">
        <f t="shared" si="4"/>
        <v>-</v>
      </c>
      <c r="F180" s="92" t="str">
        <f t="shared" si="5"/>
        <v>-</v>
      </c>
      <c r="G180" s="92" t="str">
        <f t="shared" si="6"/>
        <v>６年女子_ｺﾝﾊﾞｲﾝﾄﾞB</v>
      </c>
      <c r="H180" s="92" t="str">
        <f t="shared" si="7"/>
        <v>-</v>
      </c>
      <c r="I180" s="92" t="str">
        <f t="shared" si="8"/>
        <v>-</v>
      </c>
      <c r="J180" s="92" t="str">
        <f t="shared" si="9"/>
        <v>-</v>
      </c>
      <c r="K180" s="92" t="str">
        <f t="shared" si="10"/>
        <v>-</v>
      </c>
      <c r="L180" s="92" t="str">
        <f t="shared" si="11"/>
        <v>-</v>
      </c>
      <c r="N180" s="11">
        <v>23</v>
      </c>
      <c r="O180" s="235"/>
      <c r="P180" s="235"/>
      <c r="Q180" s="235"/>
      <c r="R180" s="235"/>
      <c r="S180" s="235"/>
      <c r="T180" s="235"/>
    </row>
    <row r="181" spans="1:20" s="11" customFormat="1" x14ac:dyDescent="0.15">
      <c r="A181" s="92" t="str">
        <f t="shared" si="0"/>
        <v>-</v>
      </c>
      <c r="B181" s="92" t="str">
        <f t="shared" si="1"/>
        <v>-</v>
      </c>
      <c r="C181" s="92" t="str">
        <f t="shared" si="2"/>
        <v>-</v>
      </c>
      <c r="D181" s="92" t="str">
        <f t="shared" si="3"/>
        <v>-</v>
      </c>
      <c r="E181" s="92" t="str">
        <f t="shared" si="4"/>
        <v>-</v>
      </c>
      <c r="F181" s="92" t="str">
        <f t="shared" si="5"/>
        <v>-</v>
      </c>
      <c r="G181" s="92" t="str">
        <f t="shared" si="6"/>
        <v>-</v>
      </c>
      <c r="H181" s="92" t="str">
        <f t="shared" si="7"/>
        <v>-</v>
      </c>
      <c r="I181" s="92" t="str">
        <f t="shared" si="8"/>
        <v>-</v>
      </c>
      <c r="J181" s="92" t="str">
        <f t="shared" si="9"/>
        <v>-</v>
      </c>
      <c r="K181" s="92" t="str">
        <f t="shared" si="10"/>
        <v>-</v>
      </c>
      <c r="L181" s="92" t="str">
        <f t="shared" si="11"/>
        <v>-</v>
      </c>
      <c r="N181" s="11">
        <v>24</v>
      </c>
      <c r="O181" s="235"/>
      <c r="P181" s="235"/>
      <c r="Q181" s="235"/>
      <c r="R181" s="235"/>
      <c r="S181" s="235"/>
      <c r="T181" s="235"/>
    </row>
    <row r="182" spans="1:20" s="11" customFormat="1" x14ac:dyDescent="0.15">
      <c r="A182" s="92" t="str">
        <f t="shared" si="0"/>
        <v>-</v>
      </c>
      <c r="B182" s="92" t="str">
        <f t="shared" si="1"/>
        <v>-</v>
      </c>
      <c r="C182" s="92" t="str">
        <f t="shared" si="2"/>
        <v>-</v>
      </c>
      <c r="D182" s="92" t="str">
        <f t="shared" si="3"/>
        <v>-</v>
      </c>
      <c r="E182" s="92" t="str">
        <f t="shared" si="4"/>
        <v>-</v>
      </c>
      <c r="F182" s="92" t="str">
        <f t="shared" si="5"/>
        <v>-</v>
      </c>
      <c r="G182" s="92" t="str">
        <f t="shared" si="6"/>
        <v>-</v>
      </c>
      <c r="H182" s="92" t="str">
        <f t="shared" si="7"/>
        <v>-</v>
      </c>
      <c r="I182" s="92" t="str">
        <f t="shared" si="8"/>
        <v>-</v>
      </c>
      <c r="J182" s="92" t="str">
        <f t="shared" si="9"/>
        <v>-</v>
      </c>
      <c r="K182" s="92" t="str">
        <f t="shared" si="10"/>
        <v>-</v>
      </c>
      <c r="L182" s="92" t="str">
        <f t="shared" si="11"/>
        <v>-</v>
      </c>
      <c r="N182" s="11">
        <v>25</v>
      </c>
      <c r="O182" s="235"/>
      <c r="P182" s="235"/>
      <c r="Q182" s="235"/>
      <c r="R182" s="235"/>
      <c r="S182" s="235"/>
      <c r="T182" s="235"/>
    </row>
    <row r="183" spans="1:20" s="11" customFormat="1" x14ac:dyDescent="0.15">
      <c r="A183" s="93"/>
      <c r="B183" s="93"/>
      <c r="C183" s="93"/>
      <c r="D183" s="93"/>
      <c r="E183" s="93"/>
      <c r="F183" s="93"/>
      <c r="G183" s="93"/>
      <c r="H183" s="93"/>
      <c r="I183" s="93"/>
      <c r="J183" s="93"/>
      <c r="K183" s="93"/>
      <c r="L183" s="93"/>
      <c r="M183" s="237"/>
      <c r="O183" s="235"/>
      <c r="P183" s="235"/>
      <c r="Q183" s="235"/>
      <c r="R183" s="235"/>
      <c r="S183" s="235"/>
      <c r="T183" s="235"/>
    </row>
    <row r="184" spans="1:20" s="11" customFormat="1" x14ac:dyDescent="0.15">
      <c r="A184" s="93"/>
      <c r="B184" s="93"/>
      <c r="C184" s="93"/>
      <c r="D184" s="93"/>
      <c r="E184" s="93"/>
      <c r="F184" s="93"/>
      <c r="G184" s="93"/>
      <c r="H184" s="93"/>
      <c r="I184" s="93"/>
      <c r="J184" s="93"/>
      <c r="K184" s="93"/>
      <c r="L184" s="93"/>
      <c r="O184" s="235"/>
      <c r="P184" s="235"/>
      <c r="Q184" s="235"/>
      <c r="R184" s="235"/>
      <c r="S184" s="235"/>
      <c r="T184" s="235"/>
    </row>
    <row r="185" spans="1:20" s="11" customFormat="1" x14ac:dyDescent="0.15">
      <c r="A185" s="93"/>
      <c r="B185" s="93"/>
      <c r="C185" s="93"/>
      <c r="D185" s="93"/>
      <c r="E185" s="93"/>
      <c r="F185" s="93"/>
      <c r="G185" s="93"/>
      <c r="H185" s="93"/>
      <c r="I185" s="93"/>
      <c r="J185" s="93"/>
      <c r="K185" s="93"/>
      <c r="L185" s="93"/>
      <c r="O185" s="235"/>
      <c r="P185" s="235"/>
      <c r="Q185" s="235"/>
      <c r="R185" s="235"/>
      <c r="S185" s="235"/>
      <c r="T185" s="235"/>
    </row>
    <row r="186" spans="1:20" s="11" customFormat="1" x14ac:dyDescent="0.15">
      <c r="A186" s="93"/>
      <c r="B186" s="93"/>
      <c r="C186" s="93"/>
      <c r="D186" s="93"/>
      <c r="E186" s="93"/>
      <c r="F186" s="93"/>
      <c r="G186" s="93"/>
      <c r="H186" s="93"/>
      <c r="I186" s="93"/>
      <c r="J186" s="93"/>
      <c r="K186" s="93"/>
      <c r="L186" s="93"/>
      <c r="O186" s="235"/>
      <c r="P186" s="235"/>
      <c r="Q186" s="235"/>
      <c r="R186" s="235"/>
      <c r="S186" s="235"/>
      <c r="T186" s="235"/>
    </row>
    <row r="187" spans="1:20" s="11" customFormat="1" x14ac:dyDescent="0.15">
      <c r="A187" s="93"/>
      <c r="B187" s="93"/>
      <c r="C187" s="93"/>
      <c r="D187" s="93"/>
      <c r="E187" s="93"/>
      <c r="F187" s="93"/>
      <c r="G187" s="93"/>
      <c r="H187" s="93"/>
      <c r="I187" s="93"/>
      <c r="J187" s="93"/>
      <c r="K187" s="93"/>
      <c r="L187" s="93"/>
      <c r="O187" s="235"/>
      <c r="P187" s="235"/>
      <c r="Q187" s="235"/>
      <c r="R187" s="235"/>
      <c r="S187" s="235"/>
      <c r="T187" s="235"/>
    </row>
    <row r="188" spans="1:20" s="11" customFormat="1" x14ac:dyDescent="0.15">
      <c r="A188" s="93"/>
      <c r="B188" s="93"/>
      <c r="C188" s="93"/>
      <c r="D188" s="93"/>
      <c r="E188" s="93"/>
      <c r="F188" s="93"/>
      <c r="G188" s="93"/>
      <c r="H188" s="93"/>
      <c r="I188" s="93"/>
      <c r="J188" s="93"/>
      <c r="K188" s="93"/>
      <c r="L188" s="93"/>
      <c r="O188" s="235"/>
      <c r="P188" s="235"/>
      <c r="Q188" s="235"/>
      <c r="R188" s="235"/>
      <c r="S188" s="235"/>
      <c r="T188" s="235"/>
    </row>
    <row r="189" spans="1:20" s="11" customFormat="1" x14ac:dyDescent="0.15">
      <c r="A189" s="93"/>
      <c r="B189" s="93"/>
      <c r="C189" s="93"/>
      <c r="D189" s="93"/>
      <c r="E189" s="93"/>
      <c r="F189" s="93"/>
      <c r="G189" s="93"/>
      <c r="H189" s="93"/>
      <c r="I189" s="93"/>
      <c r="J189" s="93"/>
      <c r="K189" s="93"/>
      <c r="L189" s="93"/>
      <c r="O189" s="235"/>
      <c r="P189" s="235"/>
      <c r="Q189" s="235"/>
      <c r="R189" s="235"/>
      <c r="S189" s="235"/>
      <c r="T189" s="235"/>
    </row>
    <row r="190" spans="1:20" s="11" customFormat="1" x14ac:dyDescent="0.15">
      <c r="A190" s="93"/>
      <c r="B190" s="93"/>
      <c r="C190" s="93"/>
      <c r="D190" s="93"/>
      <c r="E190" s="93"/>
      <c r="F190" s="93"/>
      <c r="G190" s="93"/>
      <c r="H190" s="93"/>
      <c r="I190" s="93"/>
      <c r="J190" s="93"/>
      <c r="K190" s="93"/>
      <c r="L190" s="93"/>
      <c r="O190" s="235"/>
      <c r="P190" s="235"/>
      <c r="Q190" s="235"/>
      <c r="R190" s="235"/>
      <c r="S190" s="235"/>
      <c r="T190" s="235"/>
    </row>
    <row r="191" spans="1:20" s="11" customFormat="1" x14ac:dyDescent="0.15">
      <c r="A191" s="93"/>
      <c r="B191" s="93"/>
      <c r="C191" s="93"/>
      <c r="D191" s="93"/>
      <c r="E191" s="93"/>
      <c r="F191" s="93"/>
      <c r="G191" s="93"/>
      <c r="H191" s="93"/>
      <c r="I191" s="93"/>
      <c r="J191" s="93"/>
      <c r="K191" s="93"/>
      <c r="L191" s="93"/>
      <c r="O191" s="235"/>
      <c r="P191" s="235"/>
      <c r="Q191" s="235"/>
      <c r="R191" s="235"/>
      <c r="S191" s="235"/>
      <c r="T191" s="235"/>
    </row>
    <row r="192" spans="1:20" s="11" customFormat="1" x14ac:dyDescent="0.15">
      <c r="A192" s="93"/>
      <c r="B192" s="93"/>
      <c r="C192" s="93"/>
      <c r="D192" s="93"/>
      <c r="E192" s="93"/>
      <c r="F192" s="93"/>
      <c r="G192" s="93"/>
      <c r="H192" s="93"/>
      <c r="I192" s="93"/>
      <c r="J192" s="93"/>
      <c r="K192" s="93"/>
      <c r="L192" s="93"/>
      <c r="O192" s="235"/>
      <c r="P192" s="235"/>
      <c r="Q192" s="235"/>
      <c r="R192" s="235"/>
      <c r="S192" s="235"/>
      <c r="T192" s="235"/>
    </row>
    <row r="193" spans="1:20" s="11" customFormat="1" x14ac:dyDescent="0.15">
      <c r="A193" s="93"/>
      <c r="B193" s="93"/>
      <c r="C193" s="93"/>
      <c r="D193" s="93"/>
      <c r="E193" s="93"/>
      <c r="F193" s="93"/>
      <c r="G193" s="93"/>
      <c r="H193" s="93"/>
      <c r="I193" s="93"/>
      <c r="J193" s="93"/>
      <c r="K193" s="93"/>
      <c r="L193" s="93"/>
      <c r="O193" s="235"/>
      <c r="P193" s="235"/>
      <c r="Q193" s="235"/>
      <c r="R193" s="235"/>
      <c r="S193" s="235"/>
      <c r="T193" s="235"/>
    </row>
    <row r="194" spans="1:20" s="11" customFormat="1" x14ac:dyDescent="0.15">
      <c r="A194" s="93"/>
      <c r="B194" s="93"/>
      <c r="C194" s="93"/>
      <c r="D194" s="93"/>
      <c r="E194" s="93"/>
      <c r="F194" s="93"/>
      <c r="G194" s="93"/>
      <c r="H194" s="93"/>
      <c r="I194" s="93"/>
      <c r="J194" s="93"/>
      <c r="K194" s="93"/>
      <c r="L194" s="93"/>
      <c r="O194" s="235"/>
      <c r="P194" s="235"/>
      <c r="Q194" s="235"/>
      <c r="R194" s="235"/>
      <c r="S194" s="235"/>
      <c r="T194" s="235"/>
    </row>
    <row r="195" spans="1:20" s="11" customFormat="1" x14ac:dyDescent="0.15">
      <c r="A195" s="93"/>
      <c r="B195" s="93"/>
      <c r="C195" s="93"/>
      <c r="D195" s="93"/>
      <c r="E195" s="93"/>
      <c r="F195" s="93"/>
      <c r="G195" s="93"/>
      <c r="H195" s="93"/>
      <c r="I195" s="93"/>
      <c r="J195" s="93"/>
      <c r="K195" s="93"/>
      <c r="L195" s="93"/>
      <c r="O195" s="235"/>
      <c r="P195" s="235"/>
      <c r="Q195" s="235"/>
      <c r="R195" s="235"/>
      <c r="S195" s="235"/>
      <c r="T195" s="235"/>
    </row>
    <row r="196" spans="1:20" s="11" customFormat="1" x14ac:dyDescent="0.15">
      <c r="A196" s="93"/>
      <c r="B196" s="93"/>
      <c r="C196" s="93"/>
      <c r="D196" s="93"/>
      <c r="E196" s="93"/>
      <c r="F196" s="93"/>
      <c r="G196" s="93"/>
      <c r="H196" s="93"/>
      <c r="I196" s="93"/>
      <c r="J196" s="93"/>
      <c r="K196" s="93"/>
      <c r="L196" s="93"/>
      <c r="O196" s="235"/>
      <c r="P196" s="235"/>
      <c r="Q196" s="235"/>
      <c r="R196" s="235"/>
      <c r="S196" s="235"/>
      <c r="T196" s="235"/>
    </row>
    <row r="197" spans="1:20" s="11" customFormat="1" x14ac:dyDescent="0.15">
      <c r="A197" s="93"/>
      <c r="B197" s="93"/>
      <c r="C197" s="93"/>
      <c r="D197" s="93"/>
      <c r="E197" s="93"/>
      <c r="F197" s="93"/>
      <c r="G197" s="93"/>
      <c r="H197" s="93"/>
      <c r="I197" s="93"/>
      <c r="J197" s="93"/>
      <c r="K197" s="93"/>
      <c r="L197" s="93"/>
      <c r="O197" s="235"/>
      <c r="P197" s="235"/>
      <c r="Q197" s="235"/>
      <c r="R197" s="235"/>
      <c r="S197" s="235"/>
      <c r="T197" s="235"/>
    </row>
    <row r="198" spans="1:20" s="11" customFormat="1" x14ac:dyDescent="0.15">
      <c r="A198" s="93"/>
      <c r="B198" s="93"/>
      <c r="C198" s="93"/>
      <c r="D198" s="93"/>
      <c r="E198" s="93"/>
      <c r="F198" s="93"/>
      <c r="G198" s="93"/>
      <c r="H198" s="93"/>
      <c r="I198" s="93"/>
      <c r="J198" s="93"/>
      <c r="K198" s="93"/>
      <c r="L198" s="93"/>
      <c r="O198" s="235"/>
      <c r="P198" s="235"/>
      <c r="Q198" s="235"/>
      <c r="R198" s="235"/>
      <c r="S198" s="235"/>
      <c r="T198" s="235"/>
    </row>
    <row r="199" spans="1:20" s="11" customFormat="1" x14ac:dyDescent="0.15">
      <c r="A199" s="93"/>
      <c r="B199" s="93"/>
      <c r="C199" s="93"/>
      <c r="D199" s="93"/>
      <c r="E199" s="93"/>
      <c r="F199" s="93"/>
      <c r="G199" s="93"/>
      <c r="H199" s="93"/>
      <c r="I199" s="93"/>
      <c r="J199" s="93"/>
      <c r="K199" s="93"/>
      <c r="L199" s="93"/>
      <c r="O199" s="235"/>
      <c r="P199" s="235"/>
      <c r="Q199" s="235"/>
      <c r="R199" s="235"/>
      <c r="S199" s="235"/>
      <c r="T199" s="235"/>
    </row>
    <row r="200" spans="1:20" s="11" customFormat="1" x14ac:dyDescent="0.15">
      <c r="A200" s="93"/>
      <c r="B200" s="93"/>
      <c r="C200" s="93"/>
      <c r="D200" s="93"/>
      <c r="E200" s="93"/>
      <c r="F200" s="93"/>
      <c r="G200" s="93"/>
      <c r="H200" s="93"/>
      <c r="I200" s="93"/>
      <c r="J200" s="93"/>
      <c r="K200" s="93"/>
      <c r="L200" s="93"/>
      <c r="O200" s="235"/>
      <c r="P200" s="235"/>
      <c r="Q200" s="235"/>
      <c r="R200" s="235"/>
      <c r="S200" s="235"/>
      <c r="T200" s="235"/>
    </row>
    <row r="201" spans="1:20" s="11" customFormat="1" x14ac:dyDescent="0.15">
      <c r="A201" s="93"/>
      <c r="B201" s="93"/>
      <c r="C201" s="93"/>
      <c r="D201" s="93"/>
      <c r="E201" s="93"/>
      <c r="F201" s="93"/>
      <c r="G201" s="93"/>
      <c r="H201" s="93"/>
      <c r="I201" s="93"/>
      <c r="J201" s="93"/>
      <c r="K201" s="93"/>
      <c r="L201" s="93"/>
      <c r="O201" s="235"/>
      <c r="P201" s="235"/>
      <c r="Q201" s="235"/>
      <c r="R201" s="235"/>
      <c r="S201" s="235"/>
      <c r="T201" s="235"/>
    </row>
    <row r="202" spans="1:20" s="11" customFormat="1" x14ac:dyDescent="0.15">
      <c r="A202" s="93"/>
      <c r="B202" s="93"/>
      <c r="C202" s="93"/>
      <c r="D202" s="93"/>
      <c r="E202" s="93"/>
      <c r="F202" s="93"/>
      <c r="G202" s="93"/>
      <c r="H202" s="93"/>
      <c r="I202" s="93"/>
      <c r="J202" s="93"/>
      <c r="K202" s="93"/>
      <c r="L202" s="93"/>
      <c r="O202" s="235"/>
      <c r="P202" s="235"/>
      <c r="Q202" s="235"/>
      <c r="R202" s="235"/>
      <c r="S202" s="235"/>
      <c r="T202" s="235"/>
    </row>
    <row r="203" spans="1:20" s="11" customFormat="1" x14ac:dyDescent="0.15">
      <c r="A203" s="93"/>
      <c r="B203" s="93"/>
      <c r="C203" s="93"/>
      <c r="D203" s="93"/>
      <c r="E203" s="93"/>
      <c r="F203" s="93"/>
      <c r="G203" s="93"/>
      <c r="H203" s="93"/>
      <c r="I203" s="93"/>
      <c r="J203" s="93"/>
      <c r="K203" s="93"/>
      <c r="L203" s="93"/>
      <c r="O203" s="235"/>
      <c r="P203" s="235"/>
      <c r="Q203" s="235"/>
      <c r="R203" s="235"/>
      <c r="S203" s="235"/>
      <c r="T203" s="235"/>
    </row>
    <row r="204" spans="1:20" s="11" customFormat="1" x14ac:dyDescent="0.15">
      <c r="A204" s="93"/>
      <c r="B204" s="93"/>
      <c r="C204" s="93"/>
      <c r="D204" s="93"/>
      <c r="E204" s="93"/>
      <c r="F204" s="93"/>
      <c r="G204" s="93"/>
      <c r="H204" s="93"/>
      <c r="I204" s="93"/>
      <c r="J204" s="93"/>
      <c r="K204" s="93"/>
      <c r="L204" s="93"/>
      <c r="O204" s="235"/>
      <c r="P204" s="235"/>
      <c r="Q204" s="235"/>
      <c r="R204" s="235"/>
      <c r="S204" s="235"/>
      <c r="T204" s="235"/>
    </row>
    <row r="205" spans="1:20" s="11" customFormat="1" x14ac:dyDescent="0.15">
      <c r="A205" s="93"/>
      <c r="B205" s="93"/>
      <c r="C205" s="93"/>
      <c r="D205" s="93"/>
      <c r="E205" s="93"/>
      <c r="F205" s="93"/>
      <c r="G205" s="93"/>
      <c r="H205" s="93"/>
      <c r="I205" s="93"/>
      <c r="J205" s="93"/>
      <c r="K205" s="93"/>
      <c r="L205" s="93"/>
      <c r="O205" s="235"/>
      <c r="P205" s="235"/>
      <c r="Q205" s="235"/>
      <c r="R205" s="235"/>
      <c r="S205" s="235"/>
      <c r="T205" s="235"/>
    </row>
    <row r="206" spans="1:20" s="11" customFormat="1" x14ac:dyDescent="0.15">
      <c r="A206" s="93"/>
      <c r="B206" s="93"/>
      <c r="C206" s="93"/>
      <c r="D206" s="93"/>
      <c r="E206" s="93"/>
      <c r="F206" s="93"/>
      <c r="G206" s="93"/>
      <c r="H206" s="93"/>
      <c r="I206" s="93"/>
      <c r="J206" s="93"/>
      <c r="K206" s="93"/>
      <c r="L206" s="93"/>
      <c r="O206" s="235"/>
      <c r="P206" s="235"/>
      <c r="Q206" s="235"/>
      <c r="R206" s="235"/>
      <c r="S206" s="235"/>
      <c r="T206" s="235"/>
    </row>
    <row r="207" spans="1:20" s="11" customFormat="1" x14ac:dyDescent="0.15">
      <c r="A207" s="93"/>
      <c r="B207" s="93"/>
      <c r="C207" s="93"/>
      <c r="D207" s="93"/>
      <c r="E207" s="93"/>
      <c r="F207" s="93"/>
      <c r="G207" s="93"/>
      <c r="H207" s="93"/>
      <c r="I207" s="93"/>
      <c r="J207" s="93"/>
      <c r="K207" s="93"/>
      <c r="L207" s="93"/>
      <c r="O207" s="235"/>
      <c r="P207" s="235"/>
      <c r="Q207" s="235"/>
      <c r="R207" s="235"/>
      <c r="S207" s="235"/>
      <c r="T207" s="235"/>
    </row>
  </sheetData>
  <phoneticPr fontId="3"/>
  <dataValidations count="4">
    <dataValidation type="list" allowBlank="1" showInputMessage="1" showErrorMessage="1" sqref="C56:E58 F58:H58" xr:uid="{9C421B29-B564-41E1-857F-4A4CCF521659}">
      <formula1>#REF!</formula1>
    </dataValidation>
    <dataValidation type="list" allowBlank="1" showInputMessage="1" showErrorMessage="1" sqref="B4:B53 X4:X53 V4:V53 R4:R53 P4:P53 N4:N53 D4:D53 L4:L53 J4:J53 F4:F53 H4:H53 T4:T53" xr:uid="{92FA2118-05C9-4FD4-B328-775AC8523F0D}">
      <formula1>$A$64:$A$117</formula1>
    </dataValidation>
    <dataValidation type="list" allowBlank="1" showInputMessage="1" showErrorMessage="1" sqref="AJ4:AJ13 AB4:AB13 AD4:AD13 AF4:AF13 AH4:AH13 Z4:Z13" xr:uid="{4E7BC41A-0A09-4CA7-BBC8-3AEEF084247E}">
      <formula1>$A$114:$A$117</formula1>
    </dataValidation>
    <dataValidation type="list" allowBlank="1" showInputMessage="1" showErrorMessage="1" sqref="AI4:AI13 E4:E53 O4:O53 G4:G53 AG4:AG13 I4:I53 K4:K53 M4:M53 A4:A53 C4:C53 Q4:Q53 U4:U53 W4:W53 S4:S53 AA4:AA13 AC4:AC13 AE4:AE13 Y4:Y13" xr:uid="{A063A995-D860-4A67-B4D7-65AFE26E229C}">
      <formula1>$H$63:$H$124</formula1>
    </dataValidation>
  </dataValidations>
  <pageMargins left="0.7" right="0.7" top="0.75" bottom="0.75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5</vt:i4>
      </vt:variant>
      <vt:variant>
        <vt:lpstr>名前付き一覧</vt:lpstr>
      </vt:variant>
      <vt:variant>
        <vt:i4>5</vt:i4>
      </vt:variant>
    </vt:vector>
  </HeadingPairs>
  <TitlesOfParts>
    <vt:vector size="10" baseType="lpstr">
      <vt:lpstr>申込書</vt:lpstr>
      <vt:lpstr>参加選手登録</vt:lpstr>
      <vt:lpstr>リレー参加チーム登録</vt:lpstr>
      <vt:lpstr>人数集計</vt:lpstr>
      <vt:lpstr>クラス・種目リスト</vt:lpstr>
      <vt:lpstr>リレー参加チーム登録!Print_Area</vt:lpstr>
      <vt:lpstr>参加選手登録!Print_Area</vt:lpstr>
      <vt:lpstr>申込書!Print_Area</vt:lpstr>
      <vt:lpstr>リレー参加チーム登録!Print_Titles</vt:lpstr>
      <vt:lpstr>参加選手登録!Print_Titles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osrk100</dc:creator>
  <cp:lastModifiedBy>強 高橋</cp:lastModifiedBy>
  <cp:lastPrinted>2026-04-30T06:04:27Z</cp:lastPrinted>
  <dcterms:created xsi:type="dcterms:W3CDTF">2014-05-10T12:46:56Z</dcterms:created>
  <dcterms:modified xsi:type="dcterms:W3CDTF">2026-05-22T00:53:06Z</dcterms:modified>
</cp:coreProperties>
</file>