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陸上フォルダ\1_webページ\16_市民スポーツ大会・記録会4\"/>
    </mc:Choice>
  </mc:AlternateContent>
  <xr:revisionPtr revIDLastSave="0" documentId="13_ncr:1_{2FBBB9AC-7843-41B3-8797-FE851BE53CEA}" xr6:coauthVersionLast="47" xr6:coauthVersionMax="47" xr10:uidLastSave="{00000000-0000-0000-0000-000000000000}"/>
  <bookViews>
    <workbookView xWindow="1596" yWindow="0" windowWidth="11712" windowHeight="13284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参加選手登録!$A$1:$CN$55</definedName>
    <definedName name="_xlnm.Print_Area" localSheetId="0">申込書!$A$1:$E$31</definedName>
    <definedName name="_xlnm.Print_Titles" localSheetId="2">リレー参加チーム登録!$1:$18</definedName>
    <definedName name="_xlnm.Print_Titles" localSheetId="1">参加選手登録!$1:$18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Z1" i="14" l="1"/>
  <c r="BY1" i="14"/>
  <c r="BX1" i="14"/>
  <c r="BV1" i="14"/>
  <c r="AG55" i="14"/>
  <c r="AG54" i="14"/>
  <c r="AG53" i="14"/>
  <c r="AG52" i="14"/>
  <c r="AG51" i="14"/>
  <c r="AG50" i="14"/>
  <c r="AG49" i="14"/>
  <c r="AG48" i="14"/>
  <c r="AG47" i="14"/>
  <c r="AG46" i="14"/>
  <c r="AG45" i="14"/>
  <c r="AG44" i="14"/>
  <c r="AG43" i="14"/>
  <c r="AG42" i="14"/>
  <c r="AG41" i="14"/>
  <c r="AG40" i="14"/>
  <c r="AG39" i="14"/>
  <c r="AG38" i="14"/>
  <c r="AG37" i="14"/>
  <c r="AG36" i="14"/>
  <c r="AG35" i="14"/>
  <c r="AG34" i="14"/>
  <c r="AG33" i="14"/>
  <c r="AG32" i="14"/>
  <c r="AG31" i="14"/>
  <c r="AG30" i="14"/>
  <c r="AG29" i="14"/>
  <c r="AG28" i="14"/>
  <c r="AG27" i="14"/>
  <c r="AG26" i="14"/>
  <c r="AG25" i="14"/>
  <c r="AG24" i="14"/>
  <c r="AG23" i="14"/>
  <c r="AG22" i="14"/>
  <c r="AG21" i="14"/>
  <c r="AG20" i="14"/>
  <c r="AG19" i="14"/>
  <c r="AG18" i="14"/>
  <c r="AG17" i="14"/>
  <c r="AG16" i="14"/>
  <c r="AG15" i="14"/>
  <c r="AG14" i="14"/>
  <c r="AG13" i="14"/>
  <c r="AG12" i="14"/>
  <c r="AG11" i="14"/>
  <c r="AG10" i="14"/>
  <c r="AG9" i="14"/>
  <c r="AG8" i="14"/>
  <c r="A2" i="19"/>
  <c r="Q7" i="20"/>
  <c r="P7" i="20" s="1"/>
  <c r="Q8" i="20"/>
  <c r="P8" i="20" s="1"/>
  <c r="Q9" i="20"/>
  <c r="P9" i="20" s="1"/>
  <c r="Q10" i="20"/>
  <c r="P10" i="20" s="1"/>
  <c r="Q11" i="20"/>
  <c r="P11" i="20" s="1"/>
  <c r="Q12" i="20"/>
  <c r="P12" i="20" s="1"/>
  <c r="Q13" i="20"/>
  <c r="P13" i="20" s="1"/>
  <c r="Q14" i="20"/>
  <c r="P14" i="20" s="1"/>
  <c r="Q15" i="20"/>
  <c r="P15" i="20" s="1"/>
  <c r="Q16" i="20"/>
  <c r="P16" i="20" s="1"/>
  <c r="Q17" i="20"/>
  <c r="P17" i="20" s="1"/>
  <c r="Q18" i="20"/>
  <c r="P18" i="20" s="1"/>
  <c r="Q19" i="20"/>
  <c r="P19" i="20" s="1"/>
  <c r="Q20" i="20"/>
  <c r="P20" i="20" s="1"/>
  <c r="Q21" i="20"/>
  <c r="P21" i="20" s="1"/>
  <c r="Q22" i="20"/>
  <c r="P22" i="20" s="1"/>
  <c r="Q23" i="20"/>
  <c r="P23" i="20" s="1"/>
  <c r="Q6" i="20"/>
  <c r="E23" i="20" l="1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C6" i="20"/>
  <c r="P6" i="20" s="1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AG7" i="14"/>
  <c r="AG6" i="14"/>
  <c r="M19" i="16"/>
  <c r="M4" i="16"/>
  <c r="B11" i="18"/>
  <c r="C11" i="18"/>
  <c r="D11" i="18"/>
  <c r="B12" i="18"/>
  <c r="C12" i="18"/>
  <c r="D12" i="18"/>
  <c r="C10" i="18"/>
  <c r="D10" i="18"/>
  <c r="B10" i="18"/>
  <c r="D5" i="18"/>
  <c r="C5" i="18"/>
  <c r="B5" i="18"/>
  <c r="X1" i="20"/>
  <c r="BG1" i="14"/>
  <c r="A1" i="20"/>
  <c r="A1" i="14"/>
  <c r="A1" i="19"/>
  <c r="DH49" i="14" a="1"/>
  <c r="DI55" i="14" a="1"/>
  <c r="DH15" i="14" a="1"/>
  <c r="DF24" i="14" a="1"/>
  <c r="DH31" i="14" a="1"/>
  <c r="DG47" i="14" a="1"/>
  <c r="AR18" i="20" a="1"/>
  <c r="DI24" i="14" a="1"/>
  <c r="DH10" i="14" a="1"/>
  <c r="AR12" i="20" a="1"/>
  <c r="DH53" i="14" a="1"/>
  <c r="DF23" i="14" a="1"/>
  <c r="DF42" i="14" a="1"/>
  <c r="DG22" i="14" a="1"/>
  <c r="DI20" i="14" a="1"/>
  <c r="DG42" i="14" a="1"/>
  <c r="DG13" i="14" a="1"/>
  <c r="DF46" i="14" a="1"/>
  <c r="DF6" i="14" a="1"/>
  <c r="DI12" i="14" a="1"/>
  <c r="DF48" i="14" a="1"/>
  <c r="DG14" i="14" a="1"/>
  <c r="DH38" i="14" a="1"/>
  <c r="DH29" i="14" a="1"/>
  <c r="DF44" i="14" a="1"/>
  <c r="DI42" i="14" a="1"/>
  <c r="DI18" i="14" a="1"/>
  <c r="DH48" i="14" a="1"/>
  <c r="AR19" i="20" a="1"/>
  <c r="DH41" i="14" a="1"/>
  <c r="DF50" i="14" a="1"/>
  <c r="DI43" i="14" a="1"/>
  <c r="DH12" i="14" a="1"/>
  <c r="DF36" i="14" a="1"/>
  <c r="DH18" i="14" a="1"/>
  <c r="DI15" i="14" a="1"/>
  <c r="DH21" i="14" a="1"/>
  <c r="AR20" i="20" a="1"/>
  <c r="DF55" i="14" a="1"/>
  <c r="DF49" i="14" a="1"/>
  <c r="DH39" i="14" a="1"/>
  <c r="DH8" i="14" a="1"/>
  <c r="DG39" i="14" a="1"/>
  <c r="DH52" i="14" a="1"/>
  <c r="DF16" i="14" a="1"/>
  <c r="DG27" i="14" a="1"/>
  <c r="DH28" i="14" a="1"/>
  <c r="DF41" i="14" a="1"/>
  <c r="DI19" i="14" a="1"/>
  <c r="DI45" i="14" a="1"/>
  <c r="DG44" i="14" a="1"/>
  <c r="DG15" i="14" a="1"/>
  <c r="DF10" i="14" a="1"/>
  <c r="DG43" i="14" a="1"/>
  <c r="DG38" i="14" a="1"/>
  <c r="DH51" i="14" a="1"/>
  <c r="DF9" i="14" a="1"/>
  <c r="DF53" i="14" a="1"/>
  <c r="DG49" i="14" a="1"/>
  <c r="DI34" i="14" a="1"/>
  <c r="DG28" i="14" a="1"/>
  <c r="DF17" i="14" a="1"/>
  <c r="DH13" i="14" a="1"/>
  <c r="DG26" i="14" a="1"/>
  <c r="DG11" i="14" a="1"/>
  <c r="DI33" i="14" a="1"/>
  <c r="DF40" i="14" a="1"/>
  <c r="DG21" i="14" a="1"/>
  <c r="DG48" i="14" a="1"/>
  <c r="DF47" i="14" a="1"/>
  <c r="DG36" i="14" a="1"/>
  <c r="DF52" i="14" a="1"/>
  <c r="DG30" i="14" a="1"/>
  <c r="DG45" i="14" a="1"/>
  <c r="DG55" i="14" a="1"/>
  <c r="DF18" i="14" a="1"/>
  <c r="DI28" i="14" a="1"/>
  <c r="DH9" i="14" a="1"/>
  <c r="DF22" i="14" a="1"/>
  <c r="DI30" i="14" a="1"/>
  <c r="DH26" i="14" a="1"/>
  <c r="DG20" i="14" a="1"/>
  <c r="DF37" i="14" a="1"/>
  <c r="DH44" i="14" a="1"/>
  <c r="DF51" i="14" a="1"/>
  <c r="DI47" i="14" a="1"/>
  <c r="DF11" i="14" a="1"/>
  <c r="DI25" i="14" a="1"/>
  <c r="DI52" i="14" a="1"/>
  <c r="DH46" i="14" a="1"/>
  <c r="DH36" i="14" a="1"/>
  <c r="DI31" i="14" a="1"/>
  <c r="DG9" i="14" a="1"/>
  <c r="DG31" i="14" a="1"/>
  <c r="AR10" i="20" a="1"/>
  <c r="DH34" i="14" a="1"/>
  <c r="DF43" i="14" a="1"/>
  <c r="DG50" i="14" a="1"/>
  <c r="DG6" i="14" a="1"/>
  <c r="DG17" i="14" a="1"/>
  <c r="DH47" i="14" a="1"/>
  <c r="DG34" i="14" a="1"/>
  <c r="DF30" i="14" a="1"/>
  <c r="DG8" i="14" a="1"/>
  <c r="DH50" i="14" a="1"/>
  <c r="DH24" i="14" a="1"/>
  <c r="DG54" i="14" a="1"/>
  <c r="DH25" i="14" a="1"/>
  <c r="DI17" i="14" a="1"/>
  <c r="DI38" i="14" a="1"/>
  <c r="DI51" i="14" a="1"/>
  <c r="DH6" i="14" a="1"/>
  <c r="DH14" i="14" a="1"/>
  <c r="DF26" i="14" a="1"/>
  <c r="DG29" i="14" a="1"/>
  <c r="DF35" i="14" a="1"/>
  <c r="DG52" i="14" a="1"/>
  <c r="DI39" i="14" a="1"/>
  <c r="DF21" i="14" a="1"/>
  <c r="DG24" i="14" a="1"/>
  <c r="DG25" i="14" a="1"/>
  <c r="DF13" i="14" a="1"/>
  <c r="DI16" i="14" a="1"/>
  <c r="DH54" i="14" a="1"/>
  <c r="DG10" i="14" a="1"/>
  <c r="AR13" i="20" a="1"/>
  <c r="DH45" i="14" a="1"/>
  <c r="DG53" i="14" a="1"/>
  <c r="AR22" i="20" a="1"/>
  <c r="DF33" i="14" a="1"/>
  <c r="DF25" i="14" a="1"/>
  <c r="DI8" i="14" a="1"/>
  <c r="DH30" i="14" a="1"/>
  <c r="DF14" i="14" a="1"/>
  <c r="DF34" i="14" a="1"/>
  <c r="DF28" i="14" a="1"/>
  <c r="DI53" i="14" a="1"/>
  <c r="DI7" i="14" a="1"/>
  <c r="DI36" i="14" a="1"/>
  <c r="DH37" i="14" a="1"/>
  <c r="DH32" i="14" a="1"/>
  <c r="DH33" i="14" a="1"/>
  <c r="DI35" i="14" a="1"/>
  <c r="DF31" i="14" a="1"/>
  <c r="AR21" i="20" a="1"/>
  <c r="DG46" i="14" a="1"/>
  <c r="DG23" i="14" a="1"/>
  <c r="DF29" i="14" a="1"/>
  <c r="DH42" i="14" a="1"/>
  <c r="DG32" i="14" a="1"/>
  <c r="DI44" i="14" a="1"/>
  <c r="DG16" i="14" a="1"/>
  <c r="DF15" i="14" a="1"/>
  <c r="DI27" i="14" a="1"/>
  <c r="DI9" i="14" a="1"/>
  <c r="DI6" i="14" a="1"/>
  <c r="DI21" i="14" a="1"/>
  <c r="DG12" i="14" a="1"/>
  <c r="DF20" i="14" a="1"/>
  <c r="DI22" i="14" a="1"/>
  <c r="DH23" i="14" a="1"/>
  <c r="DH19" i="14" a="1"/>
  <c r="DH11" i="14" a="1"/>
  <c r="DH43" i="14" a="1"/>
  <c r="AR11" i="20" a="1"/>
  <c r="DG41" i="14" a="1"/>
  <c r="AR23" i="20" a="1"/>
  <c r="DH27" i="14" a="1"/>
  <c r="DG51" i="14" a="1"/>
  <c r="DF8" i="14" a="1"/>
  <c r="DI49" i="14" a="1"/>
  <c r="DI11" i="14" a="1"/>
  <c r="DI48" i="14" a="1"/>
  <c r="DI23" i="14" a="1"/>
  <c r="DG35" i="14" a="1"/>
  <c r="DI13" i="14" a="1"/>
  <c r="DH20" i="14" a="1"/>
  <c r="DH16" i="14" a="1"/>
  <c r="DF54" i="14" a="1"/>
  <c r="DF39" i="14" a="1"/>
  <c r="DF7" i="14" a="1"/>
  <c r="AR17" i="20" a="1"/>
  <c r="DI14" i="14" a="1"/>
  <c r="DF27" i="14" a="1"/>
  <c r="DI54" i="14" a="1"/>
  <c r="DH55" i="14" a="1"/>
  <c r="DF38" i="14" a="1"/>
  <c r="DH7" i="14" a="1"/>
  <c r="DG7" i="14" a="1"/>
  <c r="DI37" i="14" a="1"/>
  <c r="DH40" i="14" a="1"/>
  <c r="DH35" i="14" a="1"/>
  <c r="DG40" i="14" a="1"/>
  <c r="AR14" i="20" a="1"/>
  <c r="DH22" i="14" a="1"/>
  <c r="DF12" i="14" a="1"/>
  <c r="DG18" i="14" a="1"/>
  <c r="DI29" i="14" a="1"/>
  <c r="DI41" i="14" a="1"/>
  <c r="DF32" i="14" a="1"/>
  <c r="DI40" i="14" a="1"/>
  <c r="DH17" i="14" a="1"/>
  <c r="DF19" i="14" a="1"/>
  <c r="DI10" i="14" a="1"/>
  <c r="DG37" i="14" a="1"/>
  <c r="AR16" i="20" a="1"/>
  <c r="DI46" i="14" a="1"/>
  <c r="DG33" i="14" a="1"/>
  <c r="DG19" i="14" a="1"/>
  <c r="AR15" i="20" a="1"/>
  <c r="DF45" i="14" a="1"/>
  <c r="DI50" i="14" a="1"/>
  <c r="DI26" i="14" a="1"/>
  <c r="DI32" i="14" a="1"/>
  <c r="AR9" i="20" a="1"/>
  <c r="DH12" i="14" l="1"/>
  <c r="DI33" i="14"/>
  <c r="DI14" i="14"/>
  <c r="DI53" i="14"/>
  <c r="DF27" i="14"/>
  <c r="DF53" i="14"/>
  <c r="DH51" i="14"/>
  <c r="DH11" i="14"/>
  <c r="DI44" i="14"/>
  <c r="DG24" i="14"/>
  <c r="DI19" i="14"/>
  <c r="DG25" i="14"/>
  <c r="DI25" i="14"/>
  <c r="DG55" i="14"/>
  <c r="DH55" i="14"/>
  <c r="DG52" i="14"/>
  <c r="DF28" i="14"/>
  <c r="DF15" i="14"/>
  <c r="DG13" i="14"/>
  <c r="DG17" i="14"/>
  <c r="DF33" i="14"/>
  <c r="DI36" i="14"/>
  <c r="DG49" i="14"/>
  <c r="DG28" i="14"/>
  <c r="DH14" i="14"/>
  <c r="DF22" i="14"/>
  <c r="DF21" i="14"/>
  <c r="DH42" i="14"/>
  <c r="DH38" i="14"/>
  <c r="DI37" i="14"/>
  <c r="DF44" i="14"/>
  <c r="DG48" i="14"/>
  <c r="DG43" i="14"/>
  <c r="DI51" i="14"/>
  <c r="DI28" i="14"/>
  <c r="DH19" i="14"/>
  <c r="DF20" i="14"/>
  <c r="DH18" i="14"/>
  <c r="DI47" i="14"/>
  <c r="DF51" i="14"/>
  <c r="DH45" i="14"/>
  <c r="DH53" i="14"/>
  <c r="DG46" i="14"/>
  <c r="DG6" i="14"/>
  <c r="DG26" i="14"/>
  <c r="DG34" i="14"/>
  <c r="DH36" i="14"/>
  <c r="DF12" i="14"/>
  <c r="DH25" i="14"/>
  <c r="DF13" i="14"/>
  <c r="DH34" i="14"/>
  <c r="DI21" i="14"/>
  <c r="DF49" i="14"/>
  <c r="DG29" i="14"/>
  <c r="DG21" i="14"/>
  <c r="DF34" i="14"/>
  <c r="DI49" i="14"/>
  <c r="DH10" i="14"/>
  <c r="DH52" i="14"/>
  <c r="DI30" i="14"/>
  <c r="DG38" i="14"/>
  <c r="DH9" i="14"/>
  <c r="DI12" i="14"/>
  <c r="DH8" i="14"/>
  <c r="DI13" i="14"/>
  <c r="DH30" i="14"/>
  <c r="DI38" i="14"/>
  <c r="DI10" i="14"/>
  <c r="DF38" i="14"/>
  <c r="DG18" i="14"/>
  <c r="DG15" i="14"/>
  <c r="DG44" i="14"/>
  <c r="DI31" i="14"/>
  <c r="DF40" i="14"/>
  <c r="DF31" i="14"/>
  <c r="DF16" i="14"/>
  <c r="DF11" i="14"/>
  <c r="DI50" i="14"/>
  <c r="DG10" i="14"/>
  <c r="DI16" i="14"/>
  <c r="DF26" i="14"/>
  <c r="DI34" i="14"/>
  <c r="DG33" i="14"/>
  <c r="DG23" i="14"/>
  <c r="DH33" i="14"/>
  <c r="DI42" i="14"/>
  <c r="DG47" i="14"/>
  <c r="DF37" i="14"/>
  <c r="DF43" i="14"/>
  <c r="DF54" i="14"/>
  <c r="DH13" i="14"/>
  <c r="DI46" i="14"/>
  <c r="DG42" i="14"/>
  <c r="DI17" i="14"/>
  <c r="DG50" i="14"/>
  <c r="DH6" i="14"/>
  <c r="DH26" i="14"/>
  <c r="DI27" i="14"/>
  <c r="DG19" i="14"/>
  <c r="DH47" i="14"/>
  <c r="DG40" i="14"/>
  <c r="DG41" i="14"/>
  <c r="DG12" i="14"/>
  <c r="DF17" i="14"/>
  <c r="DI54" i="14"/>
  <c r="DG32" i="14"/>
  <c r="DG8" i="14"/>
  <c r="DH16" i="14"/>
  <c r="DI20" i="14"/>
  <c r="DG54" i="14"/>
  <c r="DH54" i="14"/>
  <c r="DH7" i="14"/>
  <c r="DF45" i="14"/>
  <c r="DI29" i="14"/>
  <c r="DI41" i="14"/>
  <c r="DF14" i="14"/>
  <c r="DF32" i="14"/>
  <c r="DG51" i="14"/>
  <c r="DF42" i="14"/>
  <c r="DI52" i="14"/>
  <c r="DH15" i="14"/>
  <c r="DG36" i="14"/>
  <c r="DH46" i="14"/>
  <c r="DI23" i="14"/>
  <c r="DI15" i="14"/>
  <c r="DF35" i="14"/>
  <c r="DI24" i="14"/>
  <c r="DI40" i="14"/>
  <c r="DG11" i="14"/>
  <c r="DH49" i="14"/>
  <c r="DH40" i="14"/>
  <c r="DI55" i="14"/>
  <c r="DH50" i="14"/>
  <c r="DG37" i="14"/>
  <c r="DI39" i="14"/>
  <c r="DF36" i="14"/>
  <c r="DG27" i="14"/>
  <c r="DG45" i="14"/>
  <c r="DI32" i="14"/>
  <c r="DG53" i="14"/>
  <c r="DF24" i="14"/>
  <c r="DH23" i="14"/>
  <c r="DI6" i="14"/>
  <c r="DG35" i="14"/>
  <c r="DF19" i="14"/>
  <c r="DI48" i="14"/>
  <c r="DI18" i="14"/>
  <c r="DI45" i="14"/>
  <c r="DI35" i="14"/>
  <c r="DG16" i="14"/>
  <c r="DF50" i="14"/>
  <c r="DH22" i="14"/>
  <c r="DI22" i="14"/>
  <c r="DF7" i="14"/>
  <c r="DH39" i="14"/>
  <c r="DF10" i="14"/>
  <c r="DF30" i="14"/>
  <c r="DF55" i="14"/>
  <c r="DH21" i="14"/>
  <c r="DH31" i="14"/>
  <c r="DH20" i="14"/>
  <c r="DH28" i="14"/>
  <c r="DH35" i="14"/>
  <c r="DH43" i="14"/>
  <c r="DH48" i="14"/>
  <c r="DH17" i="14"/>
  <c r="DF18" i="14"/>
  <c r="DH29" i="14"/>
  <c r="DF25" i="14"/>
  <c r="DH41" i="14"/>
  <c r="DF29" i="14"/>
  <c r="DG39" i="14"/>
  <c r="DH27" i="14"/>
  <c r="DI26" i="14"/>
  <c r="DH32" i="14"/>
  <c r="DF47" i="14"/>
  <c r="DI8" i="14"/>
  <c r="DI11" i="14"/>
  <c r="DG14" i="14"/>
  <c r="DF9" i="14"/>
  <c r="DG9" i="14"/>
  <c r="DG22" i="14"/>
  <c r="DF23" i="14"/>
  <c r="DI43" i="14"/>
  <c r="DF52" i="14"/>
  <c r="DI7" i="14"/>
  <c r="DF8" i="14"/>
  <c r="DF6" i="14"/>
  <c r="DG31" i="14"/>
  <c r="DG20" i="14"/>
  <c r="DG30" i="14"/>
  <c r="DF46" i="14"/>
  <c r="DH37" i="14"/>
  <c r="DF39" i="14"/>
  <c r="DG7" i="14"/>
  <c r="DF41" i="14"/>
  <c r="DF48" i="14"/>
  <c r="DI9" i="14"/>
  <c r="DH24" i="14"/>
  <c r="DH44" i="14"/>
  <c r="AR23" i="20"/>
  <c r="AR22" i="20"/>
  <c r="AR21" i="20"/>
  <c r="AR20" i="20"/>
  <c r="AR19" i="20"/>
  <c r="AR18" i="20"/>
  <c r="AR17" i="20"/>
  <c r="AR16" i="20"/>
  <c r="AR15" i="20"/>
  <c r="AR14" i="20"/>
  <c r="AR13" i="20"/>
  <c r="AR12" i="20"/>
  <c r="AR11" i="20"/>
  <c r="AR10" i="20"/>
  <c r="AR9" i="20"/>
  <c r="DD30" i="14" a="1"/>
  <c r="DD44" i="14" a="1"/>
  <c r="DD35" i="14" a="1"/>
  <c r="AQ10" i="20" a="1"/>
  <c r="DD36" i="14" a="1"/>
  <c r="DD38" i="14" a="1"/>
  <c r="DD21" i="14" a="1"/>
  <c r="DD49" i="14" a="1"/>
  <c r="DD55" i="14" a="1"/>
  <c r="DD23" i="14" a="1"/>
  <c r="AQ15" i="20" a="1"/>
  <c r="AQ7" i="20" a="1"/>
  <c r="AQ9" i="20" a="1"/>
  <c r="DD27" i="14" a="1"/>
  <c r="AQ21" i="20" a="1"/>
  <c r="AQ22" i="20" a="1"/>
  <c r="DD45" i="14" a="1"/>
  <c r="DD52" i="14" a="1"/>
  <c r="DD24" i="14" a="1"/>
  <c r="DD42" i="14" a="1"/>
  <c r="AQ13" i="20" a="1"/>
  <c r="DD6" i="14" a="1"/>
  <c r="AQ19" i="20" a="1"/>
  <c r="DD20" i="14" a="1"/>
  <c r="DD51" i="14" a="1"/>
  <c r="DD47" i="14" a="1"/>
  <c r="DD15" i="14" a="1"/>
  <c r="DD26" i="14" a="1"/>
  <c r="DD11" i="14" a="1"/>
  <c r="AQ17" i="20" a="1"/>
  <c r="DD25" i="14" a="1"/>
  <c r="DD8" i="14" a="1"/>
  <c r="DD16" i="14" a="1"/>
  <c r="DD19" i="14" a="1"/>
  <c r="AQ6" i="20" a="1"/>
  <c r="DD10" i="14" a="1"/>
  <c r="DD32" i="14" a="1"/>
  <c r="DD29" i="14" a="1"/>
  <c r="DD34" i="14" a="1"/>
  <c r="AQ23" i="20" a="1"/>
  <c r="AQ20" i="20" a="1"/>
  <c r="DD7" i="14" a="1"/>
  <c r="DD33" i="14" a="1"/>
  <c r="AQ14" i="20" a="1"/>
  <c r="DD46" i="14" a="1"/>
  <c r="DD31" i="14" a="1"/>
  <c r="DD28" i="14" a="1"/>
  <c r="DD13" i="14" a="1"/>
  <c r="DD40" i="14" a="1"/>
  <c r="AQ18" i="20" a="1"/>
  <c r="DD14" i="14" a="1"/>
  <c r="AQ12" i="20" a="1"/>
  <c r="DD54" i="14" a="1"/>
  <c r="DD22" i="14" a="1"/>
  <c r="AQ11" i="20" a="1"/>
  <c r="DD37" i="14" a="1"/>
  <c r="DD18" i="14" a="1"/>
  <c r="AQ5" i="20" a="1"/>
  <c r="DD50" i="14" a="1"/>
  <c r="DD12" i="14" a="1"/>
  <c r="DD53" i="14" a="1"/>
  <c r="DA5" i="14" a="1"/>
  <c r="DD17" i="14" a="1"/>
  <c r="DD43" i="14" a="1"/>
  <c r="DD48" i="14" a="1"/>
  <c r="AQ8" i="20" a="1"/>
  <c r="AQ16" i="20" a="1"/>
  <c r="DD41" i="14" a="1"/>
  <c r="DD9" i="14" a="1"/>
  <c r="DD39" i="14" a="1"/>
  <c r="DD11" i="14" l="1"/>
  <c r="BE11" i="14" s="1"/>
  <c r="BD11" i="14" s="1"/>
  <c r="DD35" i="14"/>
  <c r="BE35" i="14" s="1"/>
  <c r="BD35" i="14" s="1"/>
  <c r="DD12" i="14"/>
  <c r="BE12" i="14" s="1"/>
  <c r="BD12" i="14" s="1"/>
  <c r="DD24" i="14"/>
  <c r="BE24" i="14" s="1"/>
  <c r="BD24" i="14" s="1"/>
  <c r="DD30" i="14"/>
  <c r="BE30" i="14" s="1"/>
  <c r="BD30" i="14" s="1"/>
  <c r="DD13" i="14"/>
  <c r="BE13" i="14" s="1"/>
  <c r="BD13" i="14" s="1"/>
  <c r="DD31" i="14"/>
  <c r="BE31" i="14" s="1"/>
  <c r="BD31" i="14" s="1"/>
  <c r="DD49" i="14"/>
  <c r="BE49" i="14" s="1"/>
  <c r="BD49" i="14" s="1"/>
  <c r="DD8" i="14"/>
  <c r="DD14" i="14"/>
  <c r="BE14" i="14" s="1"/>
  <c r="BD14" i="14" s="1"/>
  <c r="DD20" i="14"/>
  <c r="BE20" i="14" s="1"/>
  <c r="BD20" i="14" s="1"/>
  <c r="DD32" i="14"/>
  <c r="BE32" i="14" s="1"/>
  <c r="BD32" i="14" s="1"/>
  <c r="DD38" i="14"/>
  <c r="BE38" i="14" s="1"/>
  <c r="BD38" i="14" s="1"/>
  <c r="DD44" i="14"/>
  <c r="BE44" i="14" s="1"/>
  <c r="BD44" i="14" s="1"/>
  <c r="DD50" i="14"/>
  <c r="BE50" i="14" s="1"/>
  <c r="BD50" i="14" s="1"/>
  <c r="DD9" i="14"/>
  <c r="DD15" i="14"/>
  <c r="BE15" i="14" s="1"/>
  <c r="BD15" i="14" s="1"/>
  <c r="DD21" i="14"/>
  <c r="BE21" i="14" s="1"/>
  <c r="BD21" i="14" s="1"/>
  <c r="DD27" i="14"/>
  <c r="BE27" i="14" s="1"/>
  <c r="BD27" i="14" s="1"/>
  <c r="DD33" i="14"/>
  <c r="BE33" i="14" s="1"/>
  <c r="BD33" i="14" s="1"/>
  <c r="DD39" i="14"/>
  <c r="BE39" i="14" s="1"/>
  <c r="BD39" i="14" s="1"/>
  <c r="DD45" i="14"/>
  <c r="BE45" i="14" s="1"/>
  <c r="BD45" i="14" s="1"/>
  <c r="DD51" i="14"/>
  <c r="BE51" i="14" s="1"/>
  <c r="BD51" i="14" s="1"/>
  <c r="DD10" i="14"/>
  <c r="DD16" i="14"/>
  <c r="BE16" i="14" s="1"/>
  <c r="BD16" i="14" s="1"/>
  <c r="DD22" i="14"/>
  <c r="BE22" i="14" s="1"/>
  <c r="BD22" i="14" s="1"/>
  <c r="DD28" i="14"/>
  <c r="BE28" i="14" s="1"/>
  <c r="BD28" i="14" s="1"/>
  <c r="DD34" i="14"/>
  <c r="BE34" i="14" s="1"/>
  <c r="BD34" i="14" s="1"/>
  <c r="DD40" i="14"/>
  <c r="BE40" i="14" s="1"/>
  <c r="BD40" i="14" s="1"/>
  <c r="DD46" i="14"/>
  <c r="BE46" i="14" s="1"/>
  <c r="BD46" i="14" s="1"/>
  <c r="DD52" i="14"/>
  <c r="BE52" i="14" s="1"/>
  <c r="BD52" i="14" s="1"/>
  <c r="DD41" i="14"/>
  <c r="BE41" i="14" s="1"/>
  <c r="BD41" i="14" s="1"/>
  <c r="DD6" i="14"/>
  <c r="J6" i="14" s="1"/>
  <c r="DD36" i="14"/>
  <c r="BE36" i="14" s="1"/>
  <c r="BD36" i="14" s="1"/>
  <c r="DD25" i="14"/>
  <c r="BE25" i="14" s="1"/>
  <c r="BD25" i="14" s="1"/>
  <c r="DD43" i="14"/>
  <c r="BE43" i="14" s="1"/>
  <c r="BD43" i="14" s="1"/>
  <c r="DD55" i="14"/>
  <c r="BE55" i="14" s="1"/>
  <c r="BD55" i="14" s="1"/>
  <c r="DD23" i="14"/>
  <c r="BE23" i="14" s="1"/>
  <c r="BD23" i="14" s="1"/>
  <c r="DD53" i="14"/>
  <c r="BE53" i="14" s="1"/>
  <c r="BD53" i="14" s="1"/>
  <c r="DD48" i="14"/>
  <c r="BE48" i="14" s="1"/>
  <c r="BD48" i="14" s="1"/>
  <c r="DD19" i="14"/>
  <c r="BE19" i="14" s="1"/>
  <c r="BD19" i="14" s="1"/>
  <c r="DD17" i="14"/>
  <c r="BE17" i="14" s="1"/>
  <c r="BD17" i="14" s="1"/>
  <c r="DD47" i="14"/>
  <c r="BE47" i="14" s="1"/>
  <c r="BD47" i="14" s="1"/>
  <c r="DD18" i="14"/>
  <c r="BE18" i="14" s="1"/>
  <c r="BD18" i="14" s="1"/>
  <c r="DD54" i="14"/>
  <c r="BE54" i="14" s="1"/>
  <c r="BD54" i="14" s="1"/>
  <c r="DD7" i="14"/>
  <c r="BE7" i="14" s="1"/>
  <c r="BD7" i="14" s="1"/>
  <c r="DD26" i="14"/>
  <c r="BE26" i="14" s="1"/>
  <c r="BD26" i="14" s="1"/>
  <c r="DD29" i="14"/>
  <c r="BE29" i="14" s="1"/>
  <c r="BD29" i="14" s="1"/>
  <c r="DD42" i="14"/>
  <c r="BE42" i="14" s="1"/>
  <c r="BD42" i="14" s="1"/>
  <c r="DD37" i="14"/>
  <c r="BE37" i="14" s="1"/>
  <c r="BD37" i="14" s="1"/>
  <c r="AQ5" i="20"/>
  <c r="AQ11" i="20"/>
  <c r="AQ17" i="20"/>
  <c r="AQ23" i="20"/>
  <c r="AQ6" i="20"/>
  <c r="AQ12" i="20"/>
  <c r="AQ18" i="20"/>
  <c r="AQ7" i="20"/>
  <c r="AQ13" i="20"/>
  <c r="AQ19" i="20"/>
  <c r="AQ8" i="20"/>
  <c r="AQ14" i="20"/>
  <c r="AQ20" i="20"/>
  <c r="AQ9" i="20"/>
  <c r="AQ15" i="20"/>
  <c r="AQ21" i="20"/>
  <c r="AQ10" i="20"/>
  <c r="AQ16" i="20"/>
  <c r="AQ22" i="20"/>
  <c r="DA5" i="14"/>
  <c r="O7" i="20"/>
  <c r="O8" i="20"/>
  <c r="O9" i="20"/>
  <c r="O10" i="20"/>
  <c r="O11" i="20"/>
  <c r="O12" i="20"/>
  <c r="O13" i="20"/>
  <c r="O14" i="20"/>
  <c r="O15" i="20"/>
  <c r="O16" i="20"/>
  <c r="O17" i="20"/>
  <c r="O18" i="20"/>
  <c r="O19" i="20"/>
  <c r="O20" i="20"/>
  <c r="O21" i="20"/>
  <c r="O22" i="20"/>
  <c r="O23" i="20"/>
  <c r="O6" i="20"/>
  <c r="AY6" i="14"/>
  <c r="AY55" i="14"/>
  <c r="AY54" i="14"/>
  <c r="AY53" i="14"/>
  <c r="AY52" i="14"/>
  <c r="AY51" i="14"/>
  <c r="AY50" i="14"/>
  <c r="AY49" i="14"/>
  <c r="AY48" i="14"/>
  <c r="AY47" i="14"/>
  <c r="AY46" i="14"/>
  <c r="AY45" i="14"/>
  <c r="AY44" i="14"/>
  <c r="AY43" i="14"/>
  <c r="AY42" i="14"/>
  <c r="AY41" i="14"/>
  <c r="AY40" i="14"/>
  <c r="AY39" i="14"/>
  <c r="AY38" i="14"/>
  <c r="AY37" i="14"/>
  <c r="AY36" i="14"/>
  <c r="AY35" i="14"/>
  <c r="AY34" i="14"/>
  <c r="AY33" i="14"/>
  <c r="AY32" i="14"/>
  <c r="AY31" i="14"/>
  <c r="AY30" i="14"/>
  <c r="AY29" i="14"/>
  <c r="AY28" i="14"/>
  <c r="AY27" i="14"/>
  <c r="AY26" i="14"/>
  <c r="AY25" i="14"/>
  <c r="AY24" i="14"/>
  <c r="AY23" i="14"/>
  <c r="AY22" i="14"/>
  <c r="AY21" i="14"/>
  <c r="AY20" i="14"/>
  <c r="AY19" i="14"/>
  <c r="AY18" i="14"/>
  <c r="AY17" i="14"/>
  <c r="AY16" i="14"/>
  <c r="AY15" i="14"/>
  <c r="AY14" i="14"/>
  <c r="AY13" i="14"/>
  <c r="AY12" i="14"/>
  <c r="AY11" i="14"/>
  <c r="AY10" i="14"/>
  <c r="AY9" i="14"/>
  <c r="AY8" i="14"/>
  <c r="AY7" i="14"/>
  <c r="AP55" i="14"/>
  <c r="AP54" i="14"/>
  <c r="AP53" i="14"/>
  <c r="AP52" i="14"/>
  <c r="AP51" i="14"/>
  <c r="AP50" i="14"/>
  <c r="AP49" i="14"/>
  <c r="AP48" i="14"/>
  <c r="AP47" i="14"/>
  <c r="AP46" i="14"/>
  <c r="AP45" i="14"/>
  <c r="AP44" i="14"/>
  <c r="AP43" i="14"/>
  <c r="AP42" i="14"/>
  <c r="AP41" i="14"/>
  <c r="AP40" i="14"/>
  <c r="AP39" i="14"/>
  <c r="AP38" i="14"/>
  <c r="AP37" i="14"/>
  <c r="AP36" i="14"/>
  <c r="AP35" i="14"/>
  <c r="AP34" i="14"/>
  <c r="AP33" i="14"/>
  <c r="AP32" i="14"/>
  <c r="AP31" i="14"/>
  <c r="AP30" i="14"/>
  <c r="AP29" i="14"/>
  <c r="AP28" i="14"/>
  <c r="AP27" i="14"/>
  <c r="AP26" i="14"/>
  <c r="AP25" i="14"/>
  <c r="AP24" i="14"/>
  <c r="AP23" i="14"/>
  <c r="AP22" i="14"/>
  <c r="AP21" i="14"/>
  <c r="AP20" i="14"/>
  <c r="AP19" i="14"/>
  <c r="AP18" i="14"/>
  <c r="AP17" i="14"/>
  <c r="AP16" i="14"/>
  <c r="AP15" i="14"/>
  <c r="AP14" i="14"/>
  <c r="AP13" i="14"/>
  <c r="AP12" i="14"/>
  <c r="AP11" i="14"/>
  <c r="AP10" i="14"/>
  <c r="AP9" i="14"/>
  <c r="AP8" i="14"/>
  <c r="AP7" i="14"/>
  <c r="AP6" i="14"/>
  <c r="AD55" i="14"/>
  <c r="AD54" i="14"/>
  <c r="AD53" i="14"/>
  <c r="AD52" i="14"/>
  <c r="AD51" i="14"/>
  <c r="AD50" i="14"/>
  <c r="AD49" i="14"/>
  <c r="AD48" i="14"/>
  <c r="AD47" i="14"/>
  <c r="AD46" i="14"/>
  <c r="AD45" i="14"/>
  <c r="AD44" i="14"/>
  <c r="AD43" i="14"/>
  <c r="AD42" i="14"/>
  <c r="AD41" i="14"/>
  <c r="AD40" i="14"/>
  <c r="AD39" i="14"/>
  <c r="AD38" i="14"/>
  <c r="AD37" i="14"/>
  <c r="AD36" i="14"/>
  <c r="AD35" i="14"/>
  <c r="AD34" i="14"/>
  <c r="AD33" i="14"/>
  <c r="AD32" i="14"/>
  <c r="AD31" i="14"/>
  <c r="AD30" i="14"/>
  <c r="AD29" i="14"/>
  <c r="AD28" i="14"/>
  <c r="AD27" i="14"/>
  <c r="AD26" i="14"/>
  <c r="AD25" i="14"/>
  <c r="AD24" i="14"/>
  <c r="AD23" i="14"/>
  <c r="AD22" i="14"/>
  <c r="AD21" i="14"/>
  <c r="AD20" i="14"/>
  <c r="AD19" i="14"/>
  <c r="AD18" i="14"/>
  <c r="AD17" i="14"/>
  <c r="AD16" i="14"/>
  <c r="AD15" i="14"/>
  <c r="AD14" i="14"/>
  <c r="AD13" i="14"/>
  <c r="AD12" i="14"/>
  <c r="AD11" i="14"/>
  <c r="AD10" i="14"/>
  <c r="AD9" i="14"/>
  <c r="AD8" i="14"/>
  <c r="AD7" i="14"/>
  <c r="AD6" i="14"/>
  <c r="U7" i="14"/>
  <c r="U8" i="14"/>
  <c r="U9" i="14"/>
  <c r="U10" i="14"/>
  <c r="U11" i="14"/>
  <c r="U12" i="14"/>
  <c r="U13" i="14"/>
  <c r="U14" i="14"/>
  <c r="U15" i="14"/>
  <c r="U16" i="14"/>
  <c r="U17" i="14"/>
  <c r="U18" i="14"/>
  <c r="U19" i="14"/>
  <c r="U20" i="14"/>
  <c r="U21" i="14"/>
  <c r="U22" i="14"/>
  <c r="U23" i="14"/>
  <c r="U24" i="14"/>
  <c r="U25" i="14"/>
  <c r="U26" i="14"/>
  <c r="U27" i="14"/>
  <c r="U28" i="14"/>
  <c r="U29" i="14"/>
  <c r="U30" i="14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6" i="14"/>
  <c r="X7" i="20" a="1"/>
  <c r="X22" i="20" a="1"/>
  <c r="DB5" i="14" a="1"/>
  <c r="AR5" i="20" a="1"/>
  <c r="X20" i="20" a="1"/>
  <c r="X13" i="20" a="1"/>
  <c r="X5" i="20" a="1"/>
  <c r="X21" i="20" a="1"/>
  <c r="X16" i="20" a="1"/>
  <c r="X12" i="20" a="1"/>
  <c r="AR6" i="20" a="1"/>
  <c r="X9" i="20" a="1"/>
  <c r="X11" i="20" a="1"/>
  <c r="X15" i="20" a="1"/>
  <c r="AR7" i="20" a="1"/>
  <c r="X19" i="20" a="1"/>
  <c r="X6" i="20" a="1"/>
  <c r="X8" i="20" a="1"/>
  <c r="X23" i="20" a="1"/>
  <c r="X10" i="20" a="1"/>
  <c r="X18" i="20" a="1"/>
  <c r="X14" i="20" a="1"/>
  <c r="X17" i="20" a="1"/>
  <c r="AR8" i="20" a="1"/>
  <c r="BE6" i="14" l="1"/>
  <c r="BD6" i="14" s="1"/>
  <c r="J8" i="14"/>
  <c r="BE8" i="14"/>
  <c r="BD8" i="14" s="1"/>
  <c r="J9" i="14"/>
  <c r="BE9" i="14"/>
  <c r="BD9" i="14" s="1"/>
  <c r="J10" i="14"/>
  <c r="BE10" i="14"/>
  <c r="BD10" i="14" s="1"/>
  <c r="K6" i="14"/>
  <c r="L6" i="14"/>
  <c r="W5" i="18"/>
  <c r="AV5" i="18" s="1"/>
  <c r="J19" i="14"/>
  <c r="K19" i="14"/>
  <c r="L19" i="14"/>
  <c r="K8" i="14"/>
  <c r="L8" i="14"/>
  <c r="J27" i="14"/>
  <c r="L27" i="14"/>
  <c r="K27" i="14"/>
  <c r="J30" i="14"/>
  <c r="K30" i="14"/>
  <c r="L30" i="14"/>
  <c r="J39" i="14"/>
  <c r="K39" i="14"/>
  <c r="L39" i="14"/>
  <c r="J48" i="14"/>
  <c r="K48" i="14"/>
  <c r="L48" i="14"/>
  <c r="J46" i="14"/>
  <c r="L46" i="14"/>
  <c r="K46" i="14"/>
  <c r="J17" i="14"/>
  <c r="L17" i="14"/>
  <c r="K17" i="14"/>
  <c r="J52" i="14"/>
  <c r="L52" i="14"/>
  <c r="K52" i="14"/>
  <c r="J49" i="14"/>
  <c r="K49" i="14"/>
  <c r="L49" i="14"/>
  <c r="J37" i="14"/>
  <c r="K37" i="14"/>
  <c r="L37" i="14"/>
  <c r="J53" i="14"/>
  <c r="K53" i="14"/>
  <c r="L53" i="14"/>
  <c r="J40" i="14"/>
  <c r="L40" i="14"/>
  <c r="K40" i="14"/>
  <c r="J21" i="14"/>
  <c r="K21" i="14"/>
  <c r="L21" i="14"/>
  <c r="J31" i="14"/>
  <c r="K31" i="14"/>
  <c r="L31" i="14"/>
  <c r="J42" i="14"/>
  <c r="K42" i="14"/>
  <c r="L42" i="14"/>
  <c r="J23" i="14"/>
  <c r="K23" i="14"/>
  <c r="L23" i="14"/>
  <c r="J34" i="14"/>
  <c r="K34" i="14"/>
  <c r="L34" i="14"/>
  <c r="J15" i="14"/>
  <c r="L15" i="14"/>
  <c r="K15" i="14"/>
  <c r="J13" i="14"/>
  <c r="K13" i="14"/>
  <c r="L13" i="14"/>
  <c r="J29" i="14"/>
  <c r="K29" i="14"/>
  <c r="L29" i="14"/>
  <c r="J28" i="14"/>
  <c r="L28" i="14"/>
  <c r="K28" i="14"/>
  <c r="L9" i="14"/>
  <c r="K9" i="14"/>
  <c r="J55" i="14"/>
  <c r="K55" i="14"/>
  <c r="L55" i="14"/>
  <c r="J22" i="14"/>
  <c r="L22" i="14"/>
  <c r="K22" i="14"/>
  <c r="J26" i="14"/>
  <c r="K26" i="14"/>
  <c r="L26" i="14"/>
  <c r="J43" i="14"/>
  <c r="K43" i="14"/>
  <c r="L43" i="14"/>
  <c r="J16" i="14"/>
  <c r="K16" i="14"/>
  <c r="L16" i="14"/>
  <c r="J50" i="14"/>
  <c r="K50" i="14"/>
  <c r="L50" i="14"/>
  <c r="J24" i="14"/>
  <c r="K24" i="14"/>
  <c r="L24" i="14"/>
  <c r="J7" i="14"/>
  <c r="K7" i="14"/>
  <c r="L7" i="14"/>
  <c r="J25" i="14"/>
  <c r="K25" i="14"/>
  <c r="L25" i="14"/>
  <c r="L10" i="14"/>
  <c r="K10" i="14"/>
  <c r="J44" i="14"/>
  <c r="K44" i="14"/>
  <c r="L44" i="14"/>
  <c r="J12" i="14"/>
  <c r="K12" i="14"/>
  <c r="L12" i="14"/>
  <c r="J54" i="14"/>
  <c r="K54" i="14"/>
  <c r="L54" i="14"/>
  <c r="J36" i="14"/>
  <c r="K36" i="14"/>
  <c r="L36" i="14"/>
  <c r="J38" i="14"/>
  <c r="K38" i="14"/>
  <c r="L38" i="14"/>
  <c r="J51" i="14"/>
  <c r="K51" i="14"/>
  <c r="L51" i="14"/>
  <c r="J32" i="14"/>
  <c r="K32" i="14"/>
  <c r="L32" i="14"/>
  <c r="J35" i="14"/>
  <c r="K35" i="14"/>
  <c r="L35" i="14"/>
  <c r="J14" i="14"/>
  <c r="K14" i="14"/>
  <c r="L14" i="14"/>
  <c r="J33" i="14"/>
  <c r="K33" i="14"/>
  <c r="L33" i="14"/>
  <c r="J18" i="14"/>
  <c r="K18" i="14"/>
  <c r="L18" i="14"/>
  <c r="J47" i="14"/>
  <c r="K47" i="14"/>
  <c r="L47" i="14"/>
  <c r="J41" i="14"/>
  <c r="K41" i="14"/>
  <c r="L41" i="14"/>
  <c r="J45" i="14"/>
  <c r="L45" i="14"/>
  <c r="K45" i="14"/>
  <c r="J20" i="14"/>
  <c r="K20" i="14"/>
  <c r="L20" i="14"/>
  <c r="J11" i="14"/>
  <c r="K11" i="14"/>
  <c r="L11" i="14"/>
  <c r="AR8" i="20"/>
  <c r="X5" i="18" s="1"/>
  <c r="AW5" i="18" s="1"/>
  <c r="AR7" i="20"/>
  <c r="AR6" i="20"/>
  <c r="AR5" i="20"/>
  <c r="DB5" i="14"/>
  <c r="X23" i="20"/>
  <c r="X22" i="20"/>
  <c r="X21" i="20"/>
  <c r="X20" i="20"/>
  <c r="X19" i="20"/>
  <c r="X18" i="20"/>
  <c r="X17" i="20"/>
  <c r="X16" i="20"/>
  <c r="X15" i="20"/>
  <c r="X14" i="20"/>
  <c r="X13" i="20"/>
  <c r="X12" i="20"/>
  <c r="X11" i="20"/>
  <c r="X10" i="20"/>
  <c r="X9" i="20"/>
  <c r="X8" i="20"/>
  <c r="X7" i="20"/>
  <c r="X6" i="20"/>
  <c r="X5" i="20"/>
  <c r="V5" i="18" l="1"/>
  <c r="AU5" i="18" s="1"/>
  <c r="U5" i="18"/>
  <c r="C17" i="19" l="1"/>
  <c r="AT5" i="18"/>
  <c r="D17" i="19" s="1"/>
  <c r="BB18" i="14" l="1"/>
  <c r="BB17" i="14"/>
  <c r="BB16" i="14"/>
  <c r="BB15" i="14"/>
  <c r="BB14" i="14"/>
  <c r="BB13" i="14"/>
  <c r="BB12" i="14"/>
  <c r="BB11" i="14"/>
  <c r="BB10" i="14"/>
  <c r="BB9" i="14"/>
  <c r="BB8" i="14"/>
  <c r="BB7" i="14"/>
  <c r="BB6" i="14"/>
  <c r="AA5" i="18" l="1"/>
  <c r="AY5" i="18" s="1"/>
  <c r="C19" i="19"/>
  <c r="D19" i="19" s="1"/>
  <c r="BW1" i="14"/>
  <c r="Z5" i="18" s="1"/>
  <c r="AX5" i="18" s="1"/>
  <c r="I37" i="16"/>
  <c r="C18" i="19" l="1"/>
  <c r="D18" i="19" s="1"/>
  <c r="BB20" i="14" l="1"/>
  <c r="BB21" i="14"/>
  <c r="BB22" i="14"/>
  <c r="BB23" i="14"/>
  <c r="BB24" i="14"/>
  <c r="BB25" i="14"/>
  <c r="BB26" i="14"/>
  <c r="BB27" i="14"/>
  <c r="BB28" i="14"/>
  <c r="BB29" i="14"/>
  <c r="BB30" i="14"/>
  <c r="BB31" i="14"/>
  <c r="BB32" i="14"/>
  <c r="BB33" i="14"/>
  <c r="BB34" i="14"/>
  <c r="BB35" i="14"/>
  <c r="BB36" i="14"/>
  <c r="BB37" i="14"/>
  <c r="BB38" i="14"/>
  <c r="BB39" i="14"/>
  <c r="BB40" i="14"/>
  <c r="BB41" i="14"/>
  <c r="BB42" i="14"/>
  <c r="BB43" i="14"/>
  <c r="BB44" i="14"/>
  <c r="BB45" i="14"/>
  <c r="BB46" i="14"/>
  <c r="BB47" i="14"/>
  <c r="BB48" i="14"/>
  <c r="BB49" i="14"/>
  <c r="BB50" i="14"/>
  <c r="BB51" i="14"/>
  <c r="BB52" i="14"/>
  <c r="BB53" i="14"/>
  <c r="BB54" i="14"/>
  <c r="BB55" i="14"/>
  <c r="BB19" i="14"/>
  <c r="AI23" i="20" a="1"/>
  <c r="AC6" i="20" a="1"/>
  <c r="BG29" i="14" a="1"/>
  <c r="AG17" i="20" a="1"/>
  <c r="AI5" i="20" a="1"/>
  <c r="DA35" i="14" a="1"/>
  <c r="AC8" i="20" a="1"/>
  <c r="AA22" i="20" a="1"/>
  <c r="DA18" i="14" a="1"/>
  <c r="AI17" i="20" a="1"/>
  <c r="DA52" i="14" a="1"/>
  <c r="Y21" i="20" a="1"/>
  <c r="BG43" i="14" a="1"/>
  <c r="AM7" i="20" a="1"/>
  <c r="AA15" i="20" a="1"/>
  <c r="DA51" i="14" a="1"/>
  <c r="AE17" i="20" a="1"/>
  <c r="AF13" i="20" a="1"/>
  <c r="AI22" i="20" a="1"/>
  <c r="Y17" i="20" a="1"/>
  <c r="AM8" i="20" a="1"/>
  <c r="DA11" i="14" a="1"/>
  <c r="DA23" i="14" a="1"/>
  <c r="Z16" i="20" a="1"/>
  <c r="AB17" i="20" a="1"/>
  <c r="AL10" i="20" a="1"/>
  <c r="Y16" i="20" a="1"/>
  <c r="AK18" i="20" a="1"/>
  <c r="AC13" i="20" a="1"/>
  <c r="AL21" i="20" a="1"/>
  <c r="AC10" i="20" a="1"/>
  <c r="AI11" i="20" a="1"/>
  <c r="AJ18" i="20" a="1"/>
  <c r="DB23" i="14" a="1"/>
  <c r="DB40" i="14" a="1"/>
  <c r="DB30" i="14" a="1"/>
  <c r="BG18" i="14" a="1"/>
  <c r="AA20" i="20" a="1"/>
  <c r="DA54" i="14" a="1"/>
  <c r="AE9" i="20" a="1"/>
  <c r="AH19" i="20" a="1"/>
  <c r="AF7" i="20" a="1"/>
  <c r="AG8" i="20" a="1"/>
  <c r="Z14" i="20" a="1"/>
  <c r="BG49" i="14" a="1"/>
  <c r="AF11" i="20" a="1"/>
  <c r="DA21" i="14" a="1"/>
  <c r="DB39" i="14" a="1"/>
  <c r="DB21" i="14" a="1"/>
  <c r="DA34" i="14" a="1"/>
  <c r="BG51" i="14" a="1"/>
  <c r="AH6" i="20" a="1"/>
  <c r="AE22" i="20" a="1"/>
  <c r="AJ23" i="20" a="1"/>
  <c r="AL22" i="20" a="1"/>
  <c r="AL15" i="20" a="1"/>
  <c r="DB29" i="14" a="1"/>
  <c r="DB38" i="14" a="1"/>
  <c r="AG11" i="20" a="1"/>
  <c r="DA42" i="14" a="1"/>
  <c r="AI19" i="20" a="1"/>
  <c r="AM19" i="20" a="1"/>
  <c r="DB43" i="14" a="1"/>
  <c r="AG22" i="20" a="1"/>
  <c r="AL14" i="20" a="1"/>
  <c r="DA41" i="14" a="1"/>
  <c r="AD23" i="20" a="1"/>
  <c r="AJ16" i="20" a="1"/>
  <c r="AE13" i="20" a="1"/>
  <c r="AG10" i="20" a="1"/>
  <c r="BG6" i="14" a="1"/>
  <c r="AM12" i="20" a="1"/>
  <c r="AE7" i="20" a="1"/>
  <c r="AM6" i="20" a="1"/>
  <c r="DB27" i="14" a="1"/>
  <c r="DB53" i="14" a="1"/>
  <c r="DB33" i="14" a="1"/>
  <c r="AM9" i="20" a="1"/>
  <c r="AD18" i="20" a="1"/>
  <c r="AF16" i="20" a="1"/>
  <c r="DB15" i="14" a="1"/>
  <c r="AK19" i="20" a="1"/>
  <c r="AA9" i="20" a="1"/>
  <c r="AG23" i="20" a="1"/>
  <c r="DB47" i="14" a="1"/>
  <c r="AE6" i="20" a="1"/>
  <c r="AA23" i="20" a="1"/>
  <c r="BG12" i="14" a="1"/>
  <c r="AH5" i="20" a="1"/>
  <c r="AD11" i="20" a="1"/>
  <c r="AH9" i="20" a="1"/>
  <c r="Z10" i="20" a="1"/>
  <c r="AM11" i="20" a="1"/>
  <c r="AB15" i="20" a="1"/>
  <c r="BG32" i="14" a="1"/>
  <c r="DB25" i="14" a="1"/>
  <c r="Z11" i="20" a="1"/>
  <c r="AA18" i="20" a="1"/>
  <c r="AL12" i="20" a="1"/>
  <c r="AD6" i="20" a="1"/>
  <c r="AL9" i="20" a="1"/>
  <c r="AG6" i="20" a="1"/>
  <c r="DA24" i="14" a="1"/>
  <c r="DA32" i="14" a="1"/>
  <c r="DA46" i="14" a="1"/>
  <c r="AE21" i="20" a="1"/>
  <c r="AM15" i="20" a="1"/>
  <c r="BG42" i="14" a="1"/>
  <c r="AK13" i="20" a="1"/>
  <c r="AC18" i="20" a="1"/>
  <c r="Z7" i="20" a="1"/>
  <c r="DB50" i="14" a="1"/>
  <c r="BG33" i="14" a="1"/>
  <c r="DA37" i="14" a="1"/>
  <c r="DA14" i="14" a="1"/>
  <c r="BG41" i="14" a="1"/>
  <c r="BG53" i="14" a="1"/>
  <c r="AA10" i="20" a="1"/>
  <c r="DB11" i="14" a="1"/>
  <c r="DB9" i="14" a="1"/>
  <c r="AH13" i="20" a="1"/>
  <c r="BG7" i="14" a="1"/>
  <c r="DB26" i="14" a="1"/>
  <c r="DB34" i="14" a="1"/>
  <c r="AK6" i="20" a="1"/>
  <c r="AD9" i="20" a="1"/>
  <c r="AJ19" i="20" a="1"/>
  <c r="AI20" i="20" a="1"/>
  <c r="AJ21" i="20" a="1"/>
  <c r="DB8" i="14" a="1"/>
  <c r="AK12" i="20" a="1"/>
  <c r="AM18" i="20" a="1"/>
  <c r="BG8" i="14" a="1"/>
  <c r="BG47" i="14" a="1"/>
  <c r="AK21" i="20" a="1"/>
  <c r="BG54" i="14" a="1"/>
  <c r="AJ10" i="20" a="1"/>
  <c r="DA43" i="14" a="1"/>
  <c r="AE5" i="20" a="1"/>
  <c r="AJ8" i="20" a="1"/>
  <c r="DA27" i="14" a="1"/>
  <c r="BG28" i="14" a="1"/>
  <c r="DA38" i="14" a="1"/>
  <c r="AD20" i="20" a="1"/>
  <c r="Y6" i="20" a="1"/>
  <c r="AD12" i="20" a="1"/>
  <c r="AE8" i="20" a="1"/>
  <c r="AK10" i="20" a="1"/>
  <c r="AB8" i="20" a="1"/>
  <c r="AI15" i="20" a="1"/>
  <c r="DB35" i="14" a="1"/>
  <c r="DA44" i="14" a="1"/>
  <c r="Z17" i="20" a="1"/>
  <c r="AC16" i="20" a="1"/>
  <c r="DB24" i="14" a="1"/>
  <c r="AB23" i="20" a="1"/>
  <c r="Y9" i="20" a="1"/>
  <c r="DB51" i="14" a="1"/>
  <c r="AD7" i="20" a="1"/>
  <c r="AG16" i="20" a="1"/>
  <c r="AL19" i="20" a="1"/>
  <c r="AD17" i="20" a="1"/>
  <c r="AE14" i="20" a="1"/>
  <c r="AA7" i="20" a="1"/>
  <c r="Y12" i="20" a="1"/>
  <c r="AM10" i="20" a="1"/>
  <c r="BG38" i="14" a="1"/>
  <c r="AL17" i="20" a="1"/>
  <c r="DA40" i="14" a="1"/>
  <c r="AL16" i="20" a="1"/>
  <c r="AJ22" i="20" a="1"/>
  <c r="Z19" i="20" a="1"/>
  <c r="AG7" i="20" a="1"/>
  <c r="AK7" i="20" a="1"/>
  <c r="DA49" i="14" a="1"/>
  <c r="DB42" i="14" a="1"/>
  <c r="AL18" i="20" a="1"/>
  <c r="AL7" i="20" a="1"/>
  <c r="BG27" i="14" a="1"/>
  <c r="AM23" i="20" a="1"/>
  <c r="AH16" i="20" a="1"/>
  <c r="DA19" i="14" a="1"/>
  <c r="AB10" i="20" a="1"/>
  <c r="DA13" i="14" a="1"/>
  <c r="DA47" i="14" a="1"/>
  <c r="DB48" i="14" a="1"/>
  <c r="BG25" i="14" a="1"/>
  <c r="Z9" i="20" a="1"/>
  <c r="BG50" i="14" a="1"/>
  <c r="AB22" i="20" a="1"/>
  <c r="BG55" i="14" a="1"/>
  <c r="DB36" i="14" a="1"/>
  <c r="AK23" i="20" a="1"/>
  <c r="AK8" i="20" a="1"/>
  <c r="BG13" i="14" a="1"/>
  <c r="BG30" i="14" a="1"/>
  <c r="Z13" i="20" a="1"/>
  <c r="DA9" i="14" a="1"/>
  <c r="AF8" i="20" a="1"/>
  <c r="AE12" i="20" a="1"/>
  <c r="DB14" i="14" a="1"/>
  <c r="AF9" i="20" a="1"/>
  <c r="DB17" i="14" a="1"/>
  <c r="AE15" i="20" a="1"/>
  <c r="AC11" i="20" a="1"/>
  <c r="Y5" i="20" a="1"/>
  <c r="AE20" i="20" a="1"/>
  <c r="AH11" i="20" a="1"/>
  <c r="AB9" i="20" a="1"/>
  <c r="AH7" i="20" a="1"/>
  <c r="Z18" i="20" a="1"/>
  <c r="DB7" i="14" a="1"/>
  <c r="AJ6" i="20" a="1"/>
  <c r="AH23" i="20" a="1"/>
  <c r="BG48" i="14" a="1"/>
  <c r="DA6" i="14" a="1"/>
  <c r="AJ14" i="20" a="1"/>
  <c r="DA7" i="14" a="1"/>
  <c r="AB12" i="20" a="1"/>
  <c r="AE19" i="20" a="1"/>
  <c r="DB32" i="14" a="1"/>
  <c r="BG46" i="14" a="1"/>
  <c r="AF14" i="20" a="1"/>
  <c r="AB14" i="20" a="1"/>
  <c r="AC17" i="20" a="1"/>
  <c r="AF18" i="20" a="1"/>
  <c r="DB16" i="14" a="1"/>
  <c r="DA28" i="14" a="1"/>
  <c r="AH10" i="20" a="1"/>
  <c r="AJ5" i="20" a="1"/>
  <c r="BG22" i="14" a="1"/>
  <c r="BG10" i="14" a="1"/>
  <c r="AC23" i="20" a="1"/>
  <c r="AM22" i="20" a="1"/>
  <c r="AM13" i="20" a="1"/>
  <c r="DA36" i="14" a="1"/>
  <c r="AG14" i="20" a="1"/>
  <c r="AA19" i="20" a="1"/>
  <c r="DB54" i="14" a="1"/>
  <c r="AG19" i="20" a="1"/>
  <c r="DA33" i="14" a="1"/>
  <c r="AB11" i="20" a="1"/>
  <c r="DB31" i="14" a="1"/>
  <c r="AM17" i="20" a="1"/>
  <c r="AG9" i="20" a="1"/>
  <c r="AC19" i="20" a="1"/>
  <c r="AF21" i="20" a="1"/>
  <c r="DA31" i="14" a="1"/>
  <c r="AH22" i="20" a="1"/>
  <c r="Z23" i="20" a="1"/>
  <c r="AH20" i="20" a="1"/>
  <c r="BG34" i="14" a="1"/>
  <c r="DA30" i="14" a="1"/>
  <c r="AA11" i="20" a="1"/>
  <c r="BG14" i="14" a="1"/>
  <c r="AK20" i="20" a="1"/>
  <c r="DB6" i="14" a="1"/>
  <c r="AF5" i="20" a="1"/>
  <c r="AE11" i="20" a="1"/>
  <c r="AA13" i="20" a="1"/>
  <c r="AA16" i="20" a="1"/>
  <c r="BG40" i="14" a="1"/>
  <c r="AD8" i="20" a="1"/>
  <c r="BG31" i="14" a="1"/>
  <c r="DA39" i="14" a="1"/>
  <c r="AC14" i="20" a="1"/>
  <c r="AL8" i="20" a="1"/>
  <c r="AK15" i="20" a="1"/>
  <c r="AC15" i="20" a="1"/>
  <c r="DB10" i="14" a="1"/>
  <c r="AB20" i="20" a="1"/>
  <c r="AI9" i="20" a="1"/>
  <c r="AC9" i="20" a="1"/>
  <c r="AJ15" i="20" a="1"/>
  <c r="AC21" i="20" a="1"/>
  <c r="AI7" i="20" a="1"/>
  <c r="Z5" i="20" a="1"/>
  <c r="BG17" i="14" a="1"/>
  <c r="BG39" i="14" a="1"/>
  <c r="AG13" i="20" a="1"/>
  <c r="AF15" i="20" a="1"/>
  <c r="AE23" i="20" a="1"/>
  <c r="DA17" i="14" a="1"/>
  <c r="AK16" i="20" a="1"/>
  <c r="AB21" i="20" a="1"/>
  <c r="DB45" i="14" a="1"/>
  <c r="DB46" i="14" a="1"/>
  <c r="DB22" i="14" a="1"/>
  <c r="DB41" i="14" a="1"/>
  <c r="Y13" i="20" a="1"/>
  <c r="AA17" i="20" a="1"/>
  <c r="AM14" i="20" a="1"/>
  <c r="AH18" i="20" a="1"/>
  <c r="AI13" i="20" a="1"/>
  <c r="Y15" i="20" a="1"/>
  <c r="AD22" i="20" a="1"/>
  <c r="AE10" i="20" a="1"/>
  <c r="AJ7" i="20" a="1"/>
  <c r="BG35" i="14" a="1"/>
  <c r="Y20" i="20" a="1"/>
  <c r="Y23" i="20" a="1"/>
  <c r="AA21" i="20" a="1"/>
  <c r="AI21" i="20" a="1"/>
  <c r="DA10" i="14" a="1"/>
  <c r="AJ11" i="20" a="1"/>
  <c r="AG12" i="20" a="1"/>
  <c r="Y14" i="20" a="1"/>
  <c r="AM21" i="20" a="1"/>
  <c r="AI18" i="20" a="1"/>
  <c r="AB6" i="20" a="1"/>
  <c r="AL11" i="20" a="1"/>
  <c r="AK17" i="20" a="1"/>
  <c r="AC5" i="20" a="1"/>
  <c r="Y10" i="20" a="1"/>
  <c r="DB55" i="14" a="1"/>
  <c r="AI16" i="20" a="1"/>
  <c r="AG20" i="20" a="1"/>
  <c r="DA22" i="14" a="1"/>
  <c r="AC7" i="20" a="1"/>
  <c r="DB13" i="14" a="1"/>
  <c r="AA14" i="20" a="1"/>
  <c r="AF10" i="20" a="1"/>
  <c r="AD15" i="20" a="1"/>
  <c r="AG18" i="20" a="1"/>
  <c r="AB18" i="20" a="1"/>
  <c r="BG45" i="14" a="1"/>
  <c r="AJ9" i="20" a="1"/>
  <c r="AM5" i="20" a="1"/>
  <c r="AF23" i="20" a="1"/>
  <c r="DA29" i="14" a="1"/>
  <c r="BG44" i="14" a="1"/>
  <c r="AM20" i="20" a="1"/>
  <c r="BG9" i="14" a="1"/>
  <c r="AL13" i="20" a="1"/>
  <c r="DB52" i="14" a="1"/>
  <c r="AH8" i="20" a="1"/>
  <c r="DA50" i="14" a="1"/>
  <c r="Z8" i="20" a="1"/>
  <c r="AI10" i="20" a="1"/>
  <c r="AB13" i="20" a="1"/>
  <c r="AE18" i="20" a="1"/>
  <c r="AM16" i="20" a="1"/>
  <c r="AK14" i="20" a="1"/>
  <c r="AD14" i="20" a="1"/>
  <c r="AA8" i="20" a="1"/>
  <c r="DA48" i="14" a="1"/>
  <c r="AI14" i="20" a="1"/>
  <c r="AD21" i="20" a="1"/>
  <c r="AF6" i="20" a="1"/>
  <c r="DB28" i="14" a="1"/>
  <c r="AE16" i="20" a="1"/>
  <c r="AJ20" i="20" a="1"/>
  <c r="AJ17" i="20" a="1"/>
  <c r="Y11" i="20" a="1"/>
  <c r="Y7" i="20" a="1"/>
  <c r="AJ12" i="20" a="1"/>
  <c r="BG5" i="14" a="1"/>
  <c r="AB7" i="20" a="1"/>
  <c r="DB12" i="14" a="1"/>
  <c r="AL5" i="20" a="1"/>
  <c r="AB5" i="20" a="1"/>
  <c r="DA45" i="14" a="1"/>
  <c r="AK9" i="20" a="1"/>
  <c r="AD19" i="20" a="1"/>
  <c r="Y18" i="20" a="1"/>
  <c r="DA20" i="14" a="1"/>
  <c r="AD5" i="20" a="1"/>
  <c r="AH21" i="20" a="1"/>
  <c r="AI8" i="20" a="1"/>
  <c r="Z15" i="20" a="1"/>
  <c r="BG36" i="14" a="1"/>
  <c r="AI12" i="20" a="1"/>
  <c r="AG15" i="20" a="1"/>
  <c r="Y22" i="20" a="1"/>
  <c r="AA6" i="20" a="1"/>
  <c r="AF22" i="20" a="1"/>
  <c r="BG26" i="14" a="1"/>
  <c r="DA15" i="14" a="1"/>
  <c r="BG20" i="14" a="1"/>
  <c r="AI6" i="20" a="1"/>
  <c r="AL6" i="20" a="1"/>
  <c r="Z22" i="20" a="1"/>
  <c r="AD16" i="20" a="1"/>
  <c r="BG37" i="14" a="1"/>
  <c r="BG24" i="14" a="1"/>
  <c r="DA53" i="14" a="1"/>
  <c r="AK11" i="20" a="1"/>
  <c r="AL23" i="20" a="1"/>
  <c r="DB18" i="14" a="1"/>
  <c r="AG21" i="20" a="1"/>
  <c r="AH15" i="20" a="1"/>
  <c r="AA12" i="20" a="1"/>
  <c r="AF20" i="20" a="1"/>
  <c r="DA26" i="14" a="1"/>
  <c r="BG23" i="14" a="1"/>
  <c r="AH17" i="20" a="1"/>
  <c r="Y19" i="20" a="1"/>
  <c r="Z12" i="20" a="1"/>
  <c r="AJ13" i="20" a="1"/>
  <c r="Y8" i="20" a="1"/>
  <c r="AD13" i="20" a="1"/>
  <c r="DB44" i="14" a="1"/>
  <c r="DA16" i="14" a="1"/>
  <c r="DA12" i="14" a="1"/>
  <c r="BG11" i="14" a="1"/>
  <c r="DB49" i="14" a="1"/>
  <c r="Z20" i="20" a="1"/>
  <c r="AK22" i="20" a="1"/>
  <c r="AD10" i="20" a="1"/>
  <c r="BG16" i="14" a="1"/>
  <c r="DB19" i="14" a="1"/>
  <c r="AB19" i="20" a="1"/>
  <c r="DA25" i="14" a="1"/>
  <c r="AF12" i="20" a="1"/>
  <c r="AF17" i="20" a="1"/>
  <c r="BG52" i="14" a="1"/>
  <c r="DA55" i="14" a="1"/>
  <c r="AC20" i="20" a="1"/>
  <c r="AL20" i="20" a="1"/>
  <c r="AH12" i="20" a="1"/>
  <c r="DB20" i="14" a="1"/>
  <c r="AA5" i="20" a="1"/>
  <c r="AC12" i="20" a="1"/>
  <c r="AH14" i="20" a="1"/>
  <c r="AG5" i="20" a="1"/>
  <c r="BG19" i="14" a="1"/>
  <c r="BG15" i="14" a="1"/>
  <c r="DA8" i="14" a="1"/>
  <c r="Z6" i="20" a="1"/>
  <c r="AB16" i="20" a="1"/>
  <c r="DB37" i="14" a="1"/>
  <c r="AK5" i="20" a="1"/>
  <c r="BG21" i="14" a="1"/>
  <c r="AC22" i="20" a="1"/>
  <c r="AF19" i="20" a="1"/>
  <c r="Z21" i="20" a="1"/>
  <c r="AC16" i="20" l="1"/>
  <c r="AI15" i="20"/>
  <c r="AJ18" i="20"/>
  <c r="AH17" i="20"/>
  <c r="AF20" i="20"/>
  <c r="AI12" i="20"/>
  <c r="Z7" i="20"/>
  <c r="AF6" i="20"/>
  <c r="AG23" i="20"/>
  <c r="DA28" i="14"/>
  <c r="BC28" i="14" s="1"/>
  <c r="Y10" i="20"/>
  <c r="AB21" i="20"/>
  <c r="AL15" i="20"/>
  <c r="DA21" i="14"/>
  <c r="BC21" i="14" s="1"/>
  <c r="AI11" i="20"/>
  <c r="AF12" i="20"/>
  <c r="DA53" i="14"/>
  <c r="BC53" i="14" s="1"/>
  <c r="BG7" i="14"/>
  <c r="AC18" i="20"/>
  <c r="BG32" i="14"/>
  <c r="AC23" i="20"/>
  <c r="AM6" i="20"/>
  <c r="AM19" i="20"/>
  <c r="AK16" i="20"/>
  <c r="DA7" i="14"/>
  <c r="BC7" i="14" s="1"/>
  <c r="AB8" i="20"/>
  <c r="AC10" i="20"/>
  <c r="AD16" i="20"/>
  <c r="Z21" i="20"/>
  <c r="BG36" i="14"/>
  <c r="DA47" i="14"/>
  <c r="BC47" i="14" s="1"/>
  <c r="AA19" i="20"/>
  <c r="AL13" i="20"/>
  <c r="DB13" i="14"/>
  <c r="AC5" i="20"/>
  <c r="DA17" i="14"/>
  <c r="BC17" i="14" s="1"/>
  <c r="AL22" i="20"/>
  <c r="AK10" i="20"/>
  <c r="AL21" i="20"/>
  <c r="BG21" i="14"/>
  <c r="AK22" i="20"/>
  <c r="Z15" i="20"/>
  <c r="AK13" i="20"/>
  <c r="AB15" i="20"/>
  <c r="BG9" i="14"/>
  <c r="AL17" i="20"/>
  <c r="AK17" i="20"/>
  <c r="AE23" i="20"/>
  <c r="AJ23" i="20"/>
  <c r="AE8" i="20"/>
  <c r="AC13" i="20"/>
  <c r="DA8" i="14"/>
  <c r="BC8" i="14" s="1"/>
  <c r="AG5" i="20"/>
  <c r="BG55" i="14"/>
  <c r="BG42" i="14"/>
  <c r="AM23" i="20"/>
  <c r="AA9" i="20"/>
  <c r="AE7" i="20"/>
  <c r="Y9" i="20"/>
  <c r="AF15" i="20"/>
  <c r="Z17" i="20"/>
  <c r="AF11" i="20"/>
  <c r="AK18" i="20"/>
  <c r="AD13" i="20"/>
  <c r="Z12" i="20"/>
  <c r="AH22" i="20"/>
  <c r="AM15" i="20"/>
  <c r="AD21" i="20"/>
  <c r="DA49" i="14"/>
  <c r="BC49" i="14" s="1"/>
  <c r="DB16" i="14"/>
  <c r="AL11" i="20"/>
  <c r="AG13" i="20"/>
  <c r="AE22" i="20"/>
  <c r="BG49" i="14"/>
  <c r="Y16" i="20"/>
  <c r="AC20" i="20"/>
  <c r="BG52" i="14"/>
  <c r="AI8" i="20"/>
  <c r="AL5" i="20"/>
  <c r="AM11" i="20"/>
  <c r="AM20" i="20"/>
  <c r="AF18" i="20"/>
  <c r="AE19" i="20"/>
  <c r="BG39" i="14"/>
  <c r="DA44" i="14"/>
  <c r="BC44" i="14" s="1"/>
  <c r="Z14" i="20"/>
  <c r="AL10" i="20"/>
  <c r="AG21" i="20"/>
  <c r="BG24" i="14"/>
  <c r="AH21" i="20"/>
  <c r="DA13" i="14"/>
  <c r="BC13" i="14" s="1"/>
  <c r="Z10" i="20"/>
  <c r="BG10" i="14"/>
  <c r="AC17" i="20"/>
  <c r="AB6" i="20"/>
  <c r="BG17" i="14"/>
  <c r="AH6" i="20"/>
  <c r="AD12" i="20"/>
  <c r="AB17" i="20"/>
  <c r="Z22" i="20"/>
  <c r="AF19" i="20"/>
  <c r="AB22" i="20"/>
  <c r="AB11" i="20"/>
  <c r="AH9" i="20"/>
  <c r="BG44" i="14"/>
  <c r="BG38" i="14"/>
  <c r="AI18" i="20"/>
  <c r="Z5" i="20"/>
  <c r="AJ14" i="20"/>
  <c r="AG8" i="20"/>
  <c r="Z16" i="20"/>
  <c r="BG16" i="14"/>
  <c r="AB16" i="20"/>
  <c r="AH13" i="20"/>
  <c r="DB12" i="14"/>
  <c r="AD11" i="20"/>
  <c r="AK7" i="20"/>
  <c r="AM12" i="20"/>
  <c r="AM21" i="20"/>
  <c r="AI7" i="20"/>
  <c r="BG51" i="14"/>
  <c r="AF7" i="20"/>
  <c r="DA23" i="14"/>
  <c r="BC23" i="14" s="1"/>
  <c r="BG11" i="14"/>
  <c r="DA16" i="14"/>
  <c r="BC16" i="14" s="1"/>
  <c r="DA31" i="14"/>
  <c r="BC31" i="14" s="1"/>
  <c r="AE21" i="20"/>
  <c r="BG27" i="14"/>
  <c r="DA29" i="14"/>
  <c r="BC29" i="14" s="1"/>
  <c r="AM10" i="20"/>
  <c r="Y14" i="20"/>
  <c r="AC21" i="20"/>
  <c r="DA6" i="14"/>
  <c r="BC6" i="14" s="1"/>
  <c r="AH19" i="20"/>
  <c r="DA11" i="14"/>
  <c r="BC11" i="14" s="1"/>
  <c r="AA5" i="20"/>
  <c r="AH12" i="20"/>
  <c r="DB9" i="14"/>
  <c r="AB10" i="20"/>
  <c r="AI14" i="20"/>
  <c r="AG7" i="20"/>
  <c r="AB14" i="20"/>
  <c r="AG12" i="20"/>
  <c r="AJ15" i="20"/>
  <c r="DA34" i="14"/>
  <c r="BC34" i="14" s="1"/>
  <c r="Y6" i="20"/>
  <c r="AM8" i="20"/>
  <c r="DA55" i="14"/>
  <c r="BC55" i="14" s="1"/>
  <c r="AA12" i="20"/>
  <c r="AF21" i="20"/>
  <c r="DA46" i="14"/>
  <c r="BC46" i="14" s="1"/>
  <c r="AH5" i="20"/>
  <c r="AF23" i="20"/>
  <c r="BG6" i="14"/>
  <c r="AI19" i="20"/>
  <c r="AC9" i="20"/>
  <c r="BG48" i="14"/>
  <c r="AE9" i="20"/>
  <c r="Y17" i="20"/>
  <c r="DB18" i="14"/>
  <c r="BG37" i="14"/>
  <c r="AD5" i="20"/>
  <c r="DA32" i="14"/>
  <c r="BC32" i="14" s="1"/>
  <c r="AG14" i="20"/>
  <c r="Z19" i="20"/>
  <c r="Y12" i="20"/>
  <c r="AJ11" i="20"/>
  <c r="AI9" i="20"/>
  <c r="AH23" i="20"/>
  <c r="AD20" i="20"/>
  <c r="AI22" i="20"/>
  <c r="AL6" i="20"/>
  <c r="AB19" i="20"/>
  <c r="BG50" i="14"/>
  <c r="DA33" i="14"/>
  <c r="BC33" i="14" s="1"/>
  <c r="AL7" i="20"/>
  <c r="AM5" i="20"/>
  <c r="AG10" i="20"/>
  <c r="DA10" i="14"/>
  <c r="BC10" i="14" s="1"/>
  <c r="AB20" i="20"/>
  <c r="AJ6" i="20"/>
  <c r="DA54" i="14"/>
  <c r="BC54" i="14" s="1"/>
  <c r="AF13" i="20"/>
  <c r="AK5" i="20"/>
  <c r="Z20" i="20"/>
  <c r="AC19" i="20"/>
  <c r="AB7" i="20"/>
  <c r="DA36" i="14"/>
  <c r="BC36" i="14" s="1"/>
  <c r="BG22" i="14"/>
  <c r="AE13" i="20"/>
  <c r="DA42" i="14"/>
  <c r="BC42" i="14" s="1"/>
  <c r="DB10" i="14"/>
  <c r="DB7" i="14"/>
  <c r="DA38" i="14"/>
  <c r="BC38" i="14" s="1"/>
  <c r="AE17" i="20"/>
  <c r="BG15" i="14"/>
  <c r="AH14" i="20"/>
  <c r="DB11" i="14"/>
  <c r="DA19" i="14"/>
  <c r="BC19" i="14" s="1"/>
  <c r="AM13" i="20"/>
  <c r="AJ22" i="20"/>
  <c r="AA7" i="20"/>
  <c r="AI21" i="20"/>
  <c r="AC15" i="20"/>
  <c r="Z18" i="20"/>
  <c r="AA20" i="20"/>
  <c r="DA51" i="14"/>
  <c r="BC51" i="14" s="1"/>
  <c r="Y8" i="20"/>
  <c r="BG20" i="14"/>
  <c r="AG9" i="20"/>
  <c r="BG5" i="14"/>
  <c r="DA48" i="14"/>
  <c r="BC48" i="14" s="1"/>
  <c r="AJ5" i="20"/>
  <c r="AJ16" i="20"/>
  <c r="AA21" i="20"/>
  <c r="AK15" i="20"/>
  <c r="AH7" i="20"/>
  <c r="BG28" i="14"/>
  <c r="AA15" i="20"/>
  <c r="Y19" i="20"/>
  <c r="DA15" i="14"/>
  <c r="BC15" i="14" s="1"/>
  <c r="Z9" i="20"/>
  <c r="AH16" i="20"/>
  <c r="BG12" i="14"/>
  <c r="AL16" i="20"/>
  <c r="AE14" i="20"/>
  <c r="Y23" i="20"/>
  <c r="AL8" i="20"/>
  <c r="AB9" i="20"/>
  <c r="DA27" i="14"/>
  <c r="BC27" i="14" s="1"/>
  <c r="AM7" i="20"/>
  <c r="BG23" i="14"/>
  <c r="AK8" i="20"/>
  <c r="DA20" i="14"/>
  <c r="BC20" i="14" s="1"/>
  <c r="DA24" i="14"/>
  <c r="BC24" i="14" s="1"/>
  <c r="AA8" i="20"/>
  <c r="AK19" i="20"/>
  <c r="AD17" i="20"/>
  <c r="AB12" i="20"/>
  <c r="AC14" i="20"/>
  <c r="AH11" i="20"/>
  <c r="AJ8" i="20"/>
  <c r="BG43" i="14"/>
  <c r="AF17" i="20"/>
  <c r="BG34" i="14"/>
  <c r="Y18" i="20"/>
  <c r="AJ12" i="20"/>
  <c r="AD14" i="20"/>
  <c r="AJ9" i="20"/>
  <c r="AL19" i="20"/>
  <c r="Y20" i="20"/>
  <c r="DA39" i="14"/>
  <c r="BC39" i="14" s="1"/>
  <c r="AE20" i="20"/>
  <c r="BG18" i="14"/>
  <c r="Y21" i="20"/>
  <c r="AL23" i="20"/>
  <c r="BG26" i="14"/>
  <c r="AA10" i="20"/>
  <c r="AG6" i="20"/>
  <c r="AA23" i="20"/>
  <c r="AH10" i="20"/>
  <c r="AC7" i="20"/>
  <c r="AB23" i="20"/>
  <c r="BG31" i="14"/>
  <c r="Y5" i="20"/>
  <c r="AE5" i="20"/>
  <c r="DA52" i="14"/>
  <c r="BC52" i="14" s="1"/>
  <c r="DA25" i="14"/>
  <c r="BC25" i="14" s="1"/>
  <c r="AF22" i="20"/>
  <c r="AD19" i="20"/>
  <c r="Y7" i="20"/>
  <c r="AL18" i="20"/>
  <c r="DB15" i="14"/>
  <c r="AD23" i="20"/>
  <c r="BG35" i="14"/>
  <c r="AD8" i="20"/>
  <c r="AC11" i="20"/>
  <c r="DA43" i="14"/>
  <c r="BC43" i="14" s="1"/>
  <c r="AI17" i="20"/>
  <c r="AI6" i="20"/>
  <c r="AA6" i="20"/>
  <c r="BG25" i="14"/>
  <c r="AL9" i="20"/>
  <c r="AK14" i="20"/>
  <c r="BG45" i="14"/>
  <c r="AF14" i="20"/>
  <c r="AJ7" i="20"/>
  <c r="BG40" i="14"/>
  <c r="AE15" i="20"/>
  <c r="AJ10" i="20"/>
  <c r="DA18" i="14"/>
  <c r="BC18" i="14" s="1"/>
  <c r="AC22" i="20"/>
  <c r="AH20" i="20"/>
  <c r="BG53" i="14"/>
  <c r="Y11" i="20"/>
  <c r="AM16" i="20"/>
  <c r="AF16" i="20"/>
  <c r="AG16" i="20"/>
  <c r="AE10" i="20"/>
  <c r="AA16" i="20"/>
  <c r="DB17" i="14"/>
  <c r="BG54" i="14"/>
  <c r="AA22" i="20"/>
  <c r="AD10" i="20"/>
  <c r="Y22" i="20"/>
  <c r="AK9" i="20"/>
  <c r="AD6" i="20"/>
  <c r="AE18" i="20"/>
  <c r="AB18" i="20"/>
  <c r="BG46" i="14"/>
  <c r="AG11" i="20"/>
  <c r="AA13" i="20"/>
  <c r="AF9" i="20"/>
  <c r="AK21" i="20"/>
  <c r="AC8" i="20"/>
  <c r="Z6" i="20"/>
  <c r="AK23" i="20"/>
  <c r="BG41" i="14"/>
  <c r="AJ17" i="20"/>
  <c r="AE6" i="20"/>
  <c r="AD18" i="20"/>
  <c r="DA41" i="14"/>
  <c r="BC41" i="14" s="1"/>
  <c r="AD22" i="20"/>
  <c r="AE11" i="20"/>
  <c r="DB14" i="14"/>
  <c r="BG47" i="14"/>
  <c r="DA35" i="14"/>
  <c r="BC35" i="14" s="1"/>
  <c r="DA12" i="14"/>
  <c r="BC12" i="14" s="1"/>
  <c r="Z23" i="20"/>
  <c r="DA45" i="14"/>
  <c r="BC45" i="14" s="1"/>
  <c r="AL12" i="20"/>
  <c r="AB13" i="20"/>
  <c r="AG18" i="20"/>
  <c r="DA22" i="14"/>
  <c r="BC22" i="14" s="1"/>
  <c r="Y15" i="20"/>
  <c r="AF5" i="20"/>
  <c r="AE12" i="20"/>
  <c r="BG8" i="14"/>
  <c r="AI5" i="20"/>
  <c r="AC12" i="20"/>
  <c r="AJ13" i="20"/>
  <c r="DA14" i="14"/>
  <c r="BC14" i="14" s="1"/>
  <c r="AJ20" i="20"/>
  <c r="AI10" i="20"/>
  <c r="AD15" i="20"/>
  <c r="AL14" i="20"/>
  <c r="AI13" i="20"/>
  <c r="DB6" i="14"/>
  <c r="AF8" i="20"/>
  <c r="AM18" i="20"/>
  <c r="AG17" i="20"/>
  <c r="AL20" i="20"/>
  <c r="AJ19" i="20"/>
  <c r="AB5" i="20"/>
  <c r="AA18" i="20"/>
  <c r="Z8" i="20"/>
  <c r="AF10" i="20"/>
  <c r="AG20" i="20"/>
  <c r="AH18" i="20"/>
  <c r="AK20" i="20"/>
  <c r="DA9" i="14"/>
  <c r="BC9" i="14" s="1"/>
  <c r="AK12" i="20"/>
  <c r="BG29" i="14"/>
  <c r="DA26" i="14"/>
  <c r="BC26" i="14" s="1"/>
  <c r="AD9" i="20"/>
  <c r="DA37" i="14"/>
  <c r="BC37" i="14" s="1"/>
  <c r="AE16" i="20"/>
  <c r="DA50" i="14"/>
  <c r="BC50" i="14" s="1"/>
  <c r="AM9" i="20"/>
  <c r="AG22" i="20"/>
  <c r="AM14" i="20"/>
  <c r="BG14" i="14"/>
  <c r="Z13" i="20"/>
  <c r="DB8" i="14"/>
  <c r="AC6" i="20"/>
  <c r="AH15" i="20"/>
  <c r="AK6" i="20"/>
  <c r="BG33" i="14"/>
  <c r="Z11" i="20"/>
  <c r="AM22" i="20"/>
  <c r="AA14" i="20"/>
  <c r="AI16" i="20"/>
  <c r="AA17" i="20"/>
  <c r="AA11" i="20"/>
  <c r="BG30" i="14"/>
  <c r="AJ21" i="20"/>
  <c r="AI23" i="20"/>
  <c r="AK11" i="20"/>
  <c r="AG15" i="20"/>
  <c r="AM17" i="20"/>
  <c r="AG19" i="20"/>
  <c r="AH8" i="20"/>
  <c r="DA40" i="14"/>
  <c r="BC40" i="14" s="1"/>
  <c r="AD7" i="20"/>
  <c r="Y13" i="20"/>
  <c r="DA30" i="14"/>
  <c r="BC30" i="14" s="1"/>
  <c r="BG13" i="14"/>
  <c r="AI20" i="20"/>
  <c r="DB40" i="14"/>
  <c r="DB20" i="14"/>
  <c r="DB39" i="14"/>
  <c r="DB25" i="14"/>
  <c r="DB49" i="14"/>
  <c r="DB41" i="14"/>
  <c r="DB45" i="14"/>
  <c r="DB30" i="14"/>
  <c r="BG19" i="14"/>
  <c r="DB44" i="14"/>
  <c r="DB32" i="14"/>
  <c r="DB55" i="14"/>
  <c r="DB19" i="14"/>
  <c r="DB21" i="14"/>
  <c r="DB36" i="14"/>
  <c r="DB43" i="14"/>
  <c r="DB48" i="14"/>
  <c r="DB34" i="14"/>
  <c r="DB35" i="14"/>
  <c r="DB31" i="14"/>
  <c r="DB54" i="14"/>
  <c r="DB38" i="14"/>
  <c r="DB42" i="14"/>
  <c r="DB52" i="14"/>
  <c r="DB24" i="14"/>
  <c r="DB23" i="14"/>
  <c r="DB22" i="14"/>
  <c r="DB51" i="14"/>
  <c r="DB33" i="14"/>
  <c r="DB50" i="14"/>
  <c r="DB46" i="14"/>
  <c r="DB27" i="14"/>
  <c r="DB26" i="14"/>
  <c r="DB28" i="14"/>
  <c r="DB29" i="14"/>
  <c r="DB37" i="14"/>
  <c r="DB47" i="14"/>
  <c r="DB53" i="14"/>
  <c r="CC51" i="14" a="1"/>
  <c r="BM51" i="14" a="1"/>
  <c r="CN48" i="14" a="1"/>
  <c r="CD48" i="14" a="1"/>
  <c r="BP48" i="14" a="1"/>
  <c r="CL30" i="14" a="1"/>
  <c r="CB30" i="14" a="1"/>
  <c r="CG13" i="14" a="1"/>
  <c r="BT13" i="14" a="1"/>
  <c r="CM13" i="14" a="1"/>
  <c r="CF43" i="14" a="1"/>
  <c r="BV43" i="14" a="1"/>
  <c r="BV29" i="14" a="1"/>
  <c r="CF29" i="14" a="1"/>
  <c r="CO29" i="14" a="1"/>
  <c r="CK11" i="14" a="1"/>
  <c r="CM11" i="14" a="1"/>
  <c r="BS15" i="14" a="1"/>
  <c r="BQ15" i="14" a="1"/>
  <c r="BJ15" i="14" a="1"/>
  <c r="BI23" i="14" a="1"/>
  <c r="CB23" i="14" a="1"/>
  <c r="CI19" i="14" a="1"/>
  <c r="BV24" i="14" a="1"/>
  <c r="CM24" i="14" a="1"/>
  <c r="CD34" i="14" a="1"/>
  <c r="CF34" i="14" a="1"/>
  <c r="CE34" i="14" a="1"/>
  <c r="BP55" i="14" a="1"/>
  <c r="CC55" i="14" a="1"/>
  <c r="CD50" i="14" a="1"/>
  <c r="CB50" i="14" a="1"/>
  <c r="CG50" i="14" a="1"/>
  <c r="CP41" i="14" a="1"/>
  <c r="BO41" i="14" a="1"/>
  <c r="CP49" i="14" a="1"/>
  <c r="BU49" i="14" a="1"/>
  <c r="BV49" i="14" a="1"/>
  <c r="CB28" i="14" a="1"/>
  <c r="CH28" i="14" a="1"/>
  <c r="BN18" i="14" a="1"/>
  <c r="BJ18" i="14" a="1"/>
  <c r="CD18" i="14" a="1"/>
  <c r="CE54" i="14" a="1"/>
  <c r="BL54" i="14" a="1"/>
  <c r="BL47" i="14" a="1"/>
  <c r="BJ47" i="14" a="1"/>
  <c r="CB47" i="14" a="1"/>
  <c r="BQ8" i="14" a="1"/>
  <c r="BR8" i="14" a="1"/>
  <c r="BV19" i="14" a="1"/>
  <c r="CG21" i="14" a="1"/>
  <c r="CE21" i="14" a="1"/>
  <c r="BP16" i="14" a="1"/>
  <c r="BL16" i="14" a="1"/>
  <c r="BQ16" i="14" a="1"/>
  <c r="CG52" i="14" a="1"/>
  <c r="CN52" i="14" a="1"/>
  <c r="BM37" i="14" a="1"/>
  <c r="CD37" i="14" a="1"/>
  <c r="BN37" i="14" a="1"/>
  <c r="CH20" i="14" a="1"/>
  <c r="BI20" i="14" a="1"/>
  <c r="CN26" i="14" a="1"/>
  <c r="BH26" i="14" a="1"/>
  <c r="BR26" i="14" a="1"/>
  <c r="CP7" i="14" a="1"/>
  <c r="CE7" i="14" a="1"/>
  <c r="BQ36" i="14" a="1"/>
  <c r="BM36" i="14" a="1"/>
  <c r="BS36" i="14" a="1"/>
  <c r="CK25" i="14" a="1"/>
  <c r="CL25" i="14" a="1"/>
  <c r="CG53" i="14" a="1"/>
  <c r="CN53" i="14" a="1"/>
  <c r="BT53" i="14" a="1"/>
  <c r="CH33" i="14" a="1"/>
  <c r="CJ33" i="14" a="1"/>
  <c r="CC19" i="14" a="1"/>
  <c r="CI42" i="14" a="1"/>
  <c r="BK42" i="14" a="1"/>
  <c r="CC5" i="14" a="1"/>
  <c r="BK5" i="14" a="1"/>
  <c r="BJ5" i="14" a="1"/>
  <c r="CN27" i="14" a="1"/>
  <c r="BP27" i="14" a="1"/>
  <c r="BV22" i="14" a="1"/>
  <c r="BO22" i="14" a="1"/>
  <c r="BJ22" i="14" a="1"/>
  <c r="CI38" i="14" a="1"/>
  <c r="CK38" i="14" a="1"/>
  <c r="BL46" i="14" a="1"/>
  <c r="CN46" i="14" a="1"/>
  <c r="CC46" i="14" a="1"/>
  <c r="BQ19" i="14" a="1"/>
  <c r="BT32" i="14" a="1"/>
  <c r="BL32" i="14" a="1"/>
  <c r="BO12" i="14" a="1"/>
  <c r="BR12" i="14" a="1"/>
  <c r="CI12" i="14" a="1"/>
  <c r="BO9" i="14" a="1"/>
  <c r="CH9" i="14" a="1"/>
  <c r="CB10" i="14" a="1"/>
  <c r="CL10" i="14" a="1"/>
  <c r="CJ10" i="14" a="1"/>
  <c r="BQ44" i="14" a="1"/>
  <c r="CE44" i="14" a="1"/>
  <c r="CC45" i="14" a="1"/>
  <c r="BM45" i="14" a="1"/>
  <c r="CB45" i="14" a="1"/>
  <c r="BI6" i="14" a="1"/>
  <c r="CO6" i="14" a="1"/>
  <c r="BH35" i="14" a="1"/>
  <c r="BP35" i="14" a="1"/>
  <c r="BV35" i="14" a="1"/>
  <c r="CI39" i="14" a="1"/>
  <c r="CF39" i="14" a="1"/>
  <c r="CI17" i="14" a="1"/>
  <c r="BK17" i="14" a="1"/>
  <c r="BI17" i="14" a="1"/>
  <c r="BL31" i="14" a="1"/>
  <c r="CO31" i="14" a="1"/>
  <c r="CP40" i="14" a="1"/>
  <c r="BO40" i="14" a="1"/>
  <c r="CJ40" i="14" a="1"/>
  <c r="BH14" i="14" a="1"/>
  <c r="BQ14" i="14" a="1"/>
  <c r="CF26" i="14" a="1"/>
  <c r="CN42" i="14" a="1"/>
  <c r="BR5" i="14" a="1"/>
  <c r="BU5" i="14" a="1"/>
  <c r="CG27" i="14" a="1"/>
  <c r="CF22" i="14" a="1"/>
  <c r="CP22" i="14" a="1"/>
  <c r="CM22" i="14" a="1"/>
  <c r="BL38" i="14" a="1"/>
  <c r="BN46" i="14" a="1"/>
  <c r="BR46" i="14" a="1"/>
  <c r="CJ46" i="14" a="1"/>
  <c r="BL19" i="14" a="1"/>
  <c r="CD32" i="14" a="1"/>
  <c r="CI32" i="14" a="1"/>
  <c r="CG12" i="14" a="1"/>
  <c r="CH12" i="14" a="1"/>
  <c r="BH9" i="14" a="1"/>
  <c r="CG9" i="14" a="1"/>
  <c r="BI10" i="14" a="1"/>
  <c r="BL10" i="14" a="1"/>
  <c r="BR10" i="14" a="1"/>
  <c r="CP44" i="14" a="1"/>
  <c r="BV44" i="14" a="1"/>
  <c r="BP45" i="14" a="1"/>
  <c r="BK45" i="14" a="1"/>
  <c r="BS6" i="14" a="1"/>
  <c r="CG6" i="14" a="1"/>
  <c r="BN35" i="14" a="1"/>
  <c r="BS35" i="14" a="1"/>
  <c r="CP35" i="14" a="1"/>
  <c r="CG39" i="14" a="1"/>
  <c r="CF17" i="14" a="1"/>
  <c r="CO17" i="14" a="1"/>
  <c r="CK17" i="14" a="1"/>
  <c r="BP31" i="14" a="1"/>
  <c r="CL31" i="14" a="1"/>
  <c r="CF40" i="14" a="1"/>
  <c r="CN40" i="14" a="1"/>
  <c r="CG14" i="14" a="1"/>
  <c r="CD14" i="14" a="1"/>
  <c r="CB51" i="14" a="1"/>
  <c r="BU51" i="14" a="1"/>
  <c r="BS48" i="14" a="1"/>
  <c r="BJ48" i="14" a="1"/>
  <c r="CP48" i="14" a="1"/>
  <c r="BP30" i="14" a="1"/>
  <c r="BU30" i="14" a="1"/>
  <c r="BL13" i="14" a="1"/>
  <c r="BS13" i="14" a="1"/>
  <c r="CJ13" i="14" a="1"/>
  <c r="BH43" i="14" a="1"/>
  <c r="CJ43" i="14" a="1"/>
  <c r="BS29" i="14" a="1"/>
  <c r="CD29" i="14" a="1"/>
  <c r="BI29" i="14" a="1"/>
  <c r="CE11" i="14" a="1"/>
  <c r="CD11" i="14" a="1"/>
  <c r="BM15" i="14" a="1"/>
  <c r="CG15" i="14" a="1"/>
  <c r="CD15" i="14" a="1"/>
  <c r="BL23" i="14" a="1"/>
  <c r="CH23" i="14" a="1"/>
  <c r="CG24" i="14" a="1"/>
  <c r="BQ24" i="14" a="1"/>
  <c r="BI24" i="14" a="1"/>
  <c r="BV34" i="14" a="1"/>
  <c r="BI34" i="14" a="1"/>
  <c r="CL19" i="14" a="1"/>
  <c r="BK55" i="14" a="1"/>
  <c r="CO55" i="14" a="1"/>
  <c r="CI50" i="14" a="1"/>
  <c r="BR50" i="14" a="1"/>
  <c r="BN50" i="14" a="1"/>
  <c r="CJ41" i="14" a="1"/>
  <c r="CN41" i="14" a="1"/>
  <c r="CJ49" i="14" a="1"/>
  <c r="CM49" i="14" a="1"/>
  <c r="CH49" i="14" a="1"/>
  <c r="BP28" i="14" a="1"/>
  <c r="BU28" i="14" a="1"/>
  <c r="CE18" i="14" a="1"/>
  <c r="BU18" i="14" a="1"/>
  <c r="BP18" i="14" a="1"/>
  <c r="CM54" i="14" a="1"/>
  <c r="BH54" i="14" a="1"/>
  <c r="BO47" i="14" a="1"/>
  <c r="CG47" i="14" a="1"/>
  <c r="BR47" i="14" a="1"/>
  <c r="CM8" i="14" a="1"/>
  <c r="BL8" i="14" a="1"/>
  <c r="CF21" i="14" a="1"/>
  <c r="BS21" i="14" a="1"/>
  <c r="BQ21" i="14" a="1"/>
  <c r="BR16" i="14" a="1"/>
  <c r="BI16" i="14" a="1"/>
  <c r="CE19" i="14" a="1"/>
  <c r="BK52" i="14" a="1"/>
  <c r="BO52" i="14" a="1"/>
  <c r="BU37" i="14" a="1"/>
  <c r="CG37" i="14" a="1"/>
  <c r="CF37" i="14" a="1"/>
  <c r="CD20" i="14" a="1"/>
  <c r="BV20" i="14" a="1"/>
  <c r="BQ26" i="14" a="1"/>
  <c r="CO26" i="14" a="1"/>
  <c r="BR7" i="14" a="1"/>
  <c r="BI7" i="14" a="1"/>
  <c r="BN36" i="14" a="1"/>
  <c r="BU36" i="14" a="1"/>
  <c r="BR36" i="14" a="1"/>
  <c r="CO25" i="14" a="1"/>
  <c r="BK25" i="14" a="1"/>
  <c r="BL53" i="14" a="1"/>
  <c r="CE53" i="14" a="1"/>
  <c r="CO53" i="14" a="1"/>
  <c r="BM33" i="14" a="1"/>
  <c r="BV33" i="14" a="1"/>
  <c r="CK19" i="14" a="1"/>
  <c r="BP42" i="14" a="1"/>
  <c r="CN5" i="14" a="1"/>
  <c r="CC27" i="14" a="1"/>
  <c r="BN38" i="14" a="1"/>
  <c r="CE12" i="14" a="1"/>
  <c r="CF45" i="14" a="1"/>
  <c r="BV39" i="14" a="1"/>
  <c r="CC40" i="14" a="1"/>
  <c r="BV51" i="14" a="1"/>
  <c r="BJ51" i="14" a="1"/>
  <c r="BV48" i="14" a="1"/>
  <c r="BH48" i="14" a="1"/>
  <c r="CG48" i="14" a="1"/>
  <c r="CP30" i="14" a="1"/>
  <c r="BM30" i="14" a="1"/>
  <c r="CP13" i="14" a="1"/>
  <c r="BR13" i="14" a="1"/>
  <c r="BI13" i="14" a="1"/>
  <c r="CN43" i="14" a="1"/>
  <c r="CO43" i="14" a="1"/>
  <c r="CK29" i="14" a="1"/>
  <c r="CC29" i="14" a="1"/>
  <c r="CN29" i="14" a="1"/>
  <c r="BI11" i="14" a="1"/>
  <c r="BH11" i="14" a="1"/>
  <c r="CN15" i="14" a="1"/>
  <c r="CI15" i="14" a="1"/>
  <c r="BL15" i="14" a="1"/>
  <c r="BR23" i="14" a="1"/>
  <c r="BO23" i="14" a="1"/>
  <c r="CO24" i="14" a="1"/>
  <c r="CI24" i="14" a="1"/>
  <c r="BS24" i="14" a="1"/>
  <c r="BM34" i="14" a="1"/>
  <c r="BQ34" i="14" a="1"/>
  <c r="BT19" i="14" a="1"/>
  <c r="BT55" i="14" a="1"/>
  <c r="CI55" i="14" a="1"/>
  <c r="CE50" i="14" a="1"/>
  <c r="CM50" i="14" a="1"/>
  <c r="CH50" i="14" a="1"/>
  <c r="CE41" i="14" a="1"/>
  <c r="CG41" i="14" a="1"/>
  <c r="BI49" i="14" a="1"/>
  <c r="BP49" i="14" a="1"/>
  <c r="BM49" i="14" a="1"/>
  <c r="BI28" i="14" a="1"/>
  <c r="CD28" i="14" a="1"/>
  <c r="CG18" i="14" a="1"/>
  <c r="BL18" i="14" a="1"/>
  <c r="BT18" i="14" a="1"/>
  <c r="BR54" i="14" a="1"/>
  <c r="CK54" i="14" a="1"/>
  <c r="BN47" i="14" a="1"/>
  <c r="BU47" i="14" a="1"/>
  <c r="CF47" i="14" a="1"/>
  <c r="CH8" i="14" a="1"/>
  <c r="CL8" i="14" a="1"/>
  <c r="CM21" i="14" a="1"/>
  <c r="BT21" i="14" a="1"/>
  <c r="CH21" i="14" a="1"/>
  <c r="CI16" i="14" a="1"/>
  <c r="BO16" i="14" a="1"/>
  <c r="BI52" i="14" a="1"/>
  <c r="CD52" i="14" a="1"/>
  <c r="CC52" i="14" a="1"/>
  <c r="BP37" i="14" a="1"/>
  <c r="BT37" i="14" a="1"/>
  <c r="BS20" i="14" a="1"/>
  <c r="BN20" i="14" a="1"/>
  <c r="CF20" i="14" a="1"/>
  <c r="BT26" i="14" a="1"/>
  <c r="BP26" i="14" a="1"/>
  <c r="CG19" i="14" a="1"/>
  <c r="CO7" i="14" a="1"/>
  <c r="BO7" i="14" a="1"/>
  <c r="BK36" i="14" a="1"/>
  <c r="BL36" i="14" a="1"/>
  <c r="CD36" i="14" a="1"/>
  <c r="BI25" i="14" a="1"/>
  <c r="CB25" i="14" a="1"/>
  <c r="CL53" i="14" a="1"/>
  <c r="BM53" i="14" a="1"/>
  <c r="BK53" i="14" a="1"/>
  <c r="BQ33" i="14" a="1"/>
  <c r="CD33" i="14" a="1"/>
  <c r="CJ42" i="14" a="1"/>
  <c r="BS42" i="14" a="1"/>
  <c r="BQ42" i="14" a="1"/>
  <c r="CE5" i="14" a="1"/>
  <c r="BN5" i="14" a="1"/>
  <c r="BO19" i="14" a="1"/>
  <c r="CE27" i="14" a="1"/>
  <c r="BU27" i="14" a="1"/>
  <c r="CJ22" i="14" a="1"/>
  <c r="BS22" i="14" a="1"/>
  <c r="CD22" i="14" a="1"/>
  <c r="CN38" i="14" a="1"/>
  <c r="BS38" i="14" a="1"/>
  <c r="CM46" i="14" a="1"/>
  <c r="BP46" i="14" a="1"/>
  <c r="CD46" i="14" a="1"/>
  <c r="BJ19" i="14" a="1"/>
  <c r="BH32" i="14" a="1"/>
  <c r="CB32" i="14" a="1"/>
  <c r="CF12" i="14" a="1"/>
  <c r="BV12" i="14" a="1"/>
  <c r="BU12" i="14" a="1"/>
  <c r="BV9" i="14" a="1"/>
  <c r="CC9" i="14" a="1"/>
  <c r="CO10" i="14" a="1"/>
  <c r="CN10" i="14" a="1"/>
  <c r="CP10" i="14" a="1"/>
  <c r="CB44" i="14" a="1"/>
  <c r="CG44" i="14" a="1"/>
  <c r="CD45" i="14" a="1"/>
  <c r="CJ45" i="14" a="1"/>
  <c r="CL45" i="14" a="1"/>
  <c r="CB6" i="14" a="1"/>
  <c r="BU6" i="14" a="1"/>
  <c r="BI35" i="14" a="1"/>
  <c r="CB35" i="14" a="1"/>
  <c r="CG35" i="14" a="1"/>
  <c r="BL39" i="14" a="1"/>
  <c r="CO39" i="14" a="1"/>
  <c r="CB17" i="14" a="1"/>
  <c r="CL17" i="14" a="1"/>
  <c r="CJ17" i="14" a="1"/>
  <c r="BU31" i="14" a="1"/>
  <c r="CG31" i="14" a="1"/>
  <c r="CL40" i="14" a="1"/>
  <c r="BK40" i="14" a="1"/>
  <c r="BL40" i="14" a="1"/>
  <c r="CC14" i="14" a="1"/>
  <c r="CJ14" i="14" a="1"/>
  <c r="CH51" i="14" a="1"/>
  <c r="BR51" i="14" a="1"/>
  <c r="BI51" i="14" a="1"/>
  <c r="BQ48" i="14" a="1"/>
  <c r="BI48" i="14" a="1"/>
  <c r="BO30" i="14" a="1"/>
  <c r="CE30" i="14" a="1"/>
  <c r="BL30" i="14" a="1"/>
  <c r="CO13" i="14" a="1"/>
  <c r="CN13" i="14" a="1"/>
  <c r="BI43" i="14" a="1"/>
  <c r="BU43" i="14" a="1"/>
  <c r="BK43" i="14" a="1"/>
  <c r="BP29" i="14" a="1"/>
  <c r="BU29" i="14" a="1"/>
  <c r="CB11" i="14" a="1"/>
  <c r="BJ11" i="14" a="1"/>
  <c r="CF11" i="14" a="1"/>
  <c r="CK15" i="14" a="1"/>
  <c r="CO15" i="14" a="1"/>
  <c r="BQ23" i="14" a="1"/>
  <c r="BJ23" i="14" a="1"/>
  <c r="CK23" i="14" a="1"/>
  <c r="BR24" i="14" a="1"/>
  <c r="CB24" i="14" a="1"/>
  <c r="CP24" i="14" a="1"/>
  <c r="BS34" i="14" a="1"/>
  <c r="CN34" i="14" a="1"/>
  <c r="BQ55" i="14" a="1"/>
  <c r="BO55" i="14" a="1"/>
  <c r="CG55" i="14" a="1"/>
  <c r="BQ50" i="14" a="1"/>
  <c r="BS50" i="14" a="1"/>
  <c r="BT41" i="14" a="1"/>
  <c r="CK41" i="14" a="1"/>
  <c r="BL41" i="14" a="1"/>
  <c r="BL49" i="14" a="1"/>
  <c r="CN49" i="14" a="1"/>
  <c r="CC28" i="14" a="1"/>
  <c r="BO28" i="14" a="1"/>
  <c r="BV28" i="14" a="1"/>
  <c r="CC18" i="14" a="1"/>
  <c r="CP18" i="14" a="1"/>
  <c r="CG54" i="14" a="1"/>
  <c r="CL54" i="14" a="1"/>
  <c r="BV54" i="14" a="1"/>
  <c r="CE47" i="14" a="1"/>
  <c r="BK47" i="14" a="1"/>
  <c r="BV8" i="14" a="1"/>
  <c r="BJ8" i="14" a="1"/>
  <c r="BM8" i="14" a="1"/>
  <c r="BU21" i="14" a="1"/>
  <c r="BP21" i="14" a="1"/>
  <c r="CP21" i="14" a="1"/>
  <c r="BK16" i="14" a="1"/>
  <c r="CL16" i="14" a="1"/>
  <c r="CJ52" i="14" a="1"/>
  <c r="BM52" i="14" a="1"/>
  <c r="CP52" i="14" a="1"/>
  <c r="BJ37" i="14" a="1"/>
  <c r="BI37" i="14" a="1"/>
  <c r="CE20" i="14" a="1"/>
  <c r="BR20" i="14" a="1"/>
  <c r="BP20" i="14" a="1"/>
  <c r="CJ26" i="14" a="1"/>
  <c r="CC26" i="14" a="1"/>
  <c r="CD7" i="14" a="1"/>
  <c r="BJ7" i="14" a="1"/>
  <c r="CN7" i="14" a="1"/>
  <c r="BV36" i="14" a="1"/>
  <c r="BJ36" i="14" a="1"/>
  <c r="BT25" i="14" a="1"/>
  <c r="CN25" i="14" a="1"/>
  <c r="BP25" i="14" a="1"/>
  <c r="BS53" i="14" a="1"/>
  <c r="CM53" i="14" a="1"/>
  <c r="BT33" i="14" a="1"/>
  <c r="CN33" i="14" a="1"/>
  <c r="BR33" i="14" a="1"/>
  <c r="BJ42" i="14" a="1"/>
  <c r="BT42" i="14" a="1"/>
  <c r="CB42" i="14" a="1"/>
  <c r="CF5" i="14" a="1"/>
  <c r="CO5" i="14" a="1"/>
  <c r="CM27" i="14" a="1"/>
  <c r="BO27" i="14" a="1"/>
  <c r="CK27" i="14" a="1"/>
  <c r="BP22" i="14" a="1"/>
  <c r="CB22" i="14" a="1"/>
  <c r="BT38" i="14" a="1"/>
  <c r="BR38" i="14" a="1"/>
  <c r="BV38" i="14" a="1"/>
  <c r="CL46" i="14" a="1"/>
  <c r="CB46" i="14" a="1"/>
  <c r="CH19" i="14" a="1"/>
  <c r="BP32" i="14" a="1"/>
  <c r="BV32" i="14" a="1"/>
  <c r="CO32" i="14" a="1"/>
  <c r="BN12" i="14" a="1"/>
  <c r="CJ12" i="14" a="1"/>
  <c r="CM9" i="14" a="1"/>
  <c r="BM9" i="14" a="1"/>
  <c r="CD9" i="14" a="1"/>
  <c r="CG10" i="14" a="1"/>
  <c r="BV10" i="14" a="1"/>
  <c r="BS44" i="14" a="1"/>
  <c r="CF44" i="14" a="1"/>
  <c r="BR44" i="14" a="1"/>
  <c r="BQ45" i="14" a="1"/>
  <c r="CG45" i="14" a="1"/>
  <c r="BP6" i="14" a="1"/>
  <c r="BN6" i="14" a="1"/>
  <c r="CE6" i="14" a="1"/>
  <c r="CF35" i="14" a="1"/>
  <c r="CD35" i="14" a="1"/>
  <c r="BO51" i="14" a="1"/>
  <c r="BO48" i="14" a="1"/>
  <c r="BK48" i="14" a="1"/>
  <c r="CI30" i="14" a="1"/>
  <c r="CN30" i="14" a="1"/>
  <c r="BH13" i="14" a="1"/>
  <c r="BT43" i="14" a="1"/>
  <c r="CC43" i="14" a="1"/>
  <c r="CJ29" i="14" a="1"/>
  <c r="BO29" i="14" a="1"/>
  <c r="BR11" i="14" a="1"/>
  <c r="BN15" i="14" a="1"/>
  <c r="CC15" i="14" a="1"/>
  <c r="CI23" i="14" a="1"/>
  <c r="CC23" i="14" a="1"/>
  <c r="CN24" i="14" a="1"/>
  <c r="CL34" i="14" a="1"/>
  <c r="CI34" i="14" a="1"/>
  <c r="BM55" i="14" a="1"/>
  <c r="CJ55" i="14" a="1"/>
  <c r="BH50" i="14" a="1"/>
  <c r="BU41" i="14" a="1"/>
  <c r="CF41" i="14" a="1"/>
  <c r="CG49" i="14" a="1"/>
  <c r="CC49" i="14" a="1"/>
  <c r="CE28" i="14" a="1"/>
  <c r="CG28" i="14" a="1"/>
  <c r="BK18" i="14" a="1"/>
  <c r="CB54" i="14" a="1"/>
  <c r="BK54" i="14" a="1"/>
  <c r="CI47" i="14" a="1"/>
  <c r="CF8" i="14" a="1"/>
  <c r="CI8" i="14" a="1"/>
  <c r="BL21" i="14" a="1"/>
  <c r="CC21" i="14" a="1"/>
  <c r="BS16" i="14" a="1"/>
  <c r="CB16" i="14" a="1"/>
  <c r="CL52" i="14" a="1"/>
  <c r="CJ37" i="14" a="1"/>
  <c r="BH37" i="14" a="1"/>
  <c r="CM20" i="14" a="1"/>
  <c r="BK20" i="14" a="1"/>
  <c r="BI26" i="14" a="1"/>
  <c r="CK7" i="14" a="1"/>
  <c r="BH7" i="14" a="1"/>
  <c r="CE36" i="14" a="1"/>
  <c r="BP36" i="14" a="1"/>
  <c r="CI25" i="14" a="1"/>
  <c r="CP25" i="14" a="1"/>
  <c r="CB53" i="14" a="1"/>
  <c r="BI33" i="14" a="1"/>
  <c r="BK33" i="14" a="1"/>
  <c r="BI42" i="14" a="1"/>
  <c r="CK42" i="14" a="1"/>
  <c r="BV5" i="14" a="1"/>
  <c r="CP19" i="14" a="1"/>
  <c r="CP27" i="14" a="1"/>
  <c r="CH22" i="14" a="1"/>
  <c r="CL22" i="14" a="1"/>
  <c r="CJ38" i="14" a="1"/>
  <c r="BJ38" i="14" a="1"/>
  <c r="CK46" i="14" a="1"/>
  <c r="BM19" i="14" a="1"/>
  <c r="CM32" i="14" a="1"/>
  <c r="CL32" i="14" a="1"/>
  <c r="CD12" i="14" a="1"/>
  <c r="BK9" i="14" a="1"/>
  <c r="CK9" i="14" a="1"/>
  <c r="BN10" i="14" a="1"/>
  <c r="CM10" i="14" a="1"/>
  <c r="BU44" i="14" a="1"/>
  <c r="CO45" i="14" a="1"/>
  <c r="CP45" i="14" a="1"/>
  <c r="CH6" i="14" a="1"/>
  <c r="CP6" i="14" a="1"/>
  <c r="BQ35" i="14" a="1"/>
  <c r="CE39" i="14" a="1"/>
  <c r="BP39" i="14" a="1"/>
  <c r="BM17" i="14" a="1"/>
  <c r="BJ17" i="14" a="1"/>
  <c r="CD31" i="14" a="1"/>
  <c r="BV31" i="14" a="1"/>
  <c r="CM40" i="14" a="1"/>
  <c r="BH40" i="14" a="1"/>
  <c r="BV14" i="14" a="1"/>
  <c r="CN14" i="14" a="1"/>
  <c r="CJ15" i="14" a="1"/>
  <c r="BV50" i="14" a="1"/>
  <c r="CO41" i="14" a="1"/>
  <c r="CI49" i="14" a="1"/>
  <c r="CJ28" i="14" a="1"/>
  <c r="BI18" i="14" a="1"/>
  <c r="BO18" i="14" a="1"/>
  <c r="BQ54" i="14" a="1"/>
  <c r="CM47" i="14" a="1"/>
  <c r="BU8" i="14" a="1"/>
  <c r="BN8" i="14" a="1"/>
  <c r="CB21" i="14" a="1"/>
  <c r="BR21" i="14" a="1"/>
  <c r="CD16" i="14" a="1"/>
  <c r="BP52" i="14" a="1"/>
  <c r="CB37" i="14" a="1"/>
  <c r="CI37" i="14" a="1"/>
  <c r="CL20" i="14" a="1"/>
  <c r="BU20" i="14" a="1"/>
  <c r="BL26" i="14" a="1"/>
  <c r="CG7" i="14" a="1"/>
  <c r="CC7" i="14" a="1"/>
  <c r="CN36" i="14" a="1"/>
  <c r="CC36" i="14" a="1"/>
  <c r="CF25" i="14" a="1"/>
  <c r="BJ53" i="14" a="1"/>
  <c r="BS33" i="14" a="1"/>
  <c r="CP33" i="14" a="1"/>
  <c r="CG42" i="14" a="1"/>
  <c r="CM42" i="14" a="1"/>
  <c r="CL5" i="14" a="1"/>
  <c r="BJ27" i="14" a="1"/>
  <c r="BR27" i="14" a="1"/>
  <c r="CN22" i="14" a="1"/>
  <c r="CE22" i="14" a="1"/>
  <c r="CO38" i="14" a="1"/>
  <c r="CM38" i="14" a="1"/>
  <c r="BT46" i="14" a="1"/>
  <c r="BR19" i="14" a="1"/>
  <c r="BI32" i="14" a="1"/>
  <c r="BQ12" i="14" a="1"/>
  <c r="BL12" i="14" a="1"/>
  <c r="CI9" i="14" a="1"/>
  <c r="CO9" i="14" a="1"/>
  <c r="CE10" i="14" a="1"/>
  <c r="BO44" i="14" a="1"/>
  <c r="BO45" i="14" a="1"/>
  <c r="BU45" i="14" a="1"/>
  <c r="BJ6" i="14" a="1"/>
  <c r="CI6" i="14" a="1"/>
  <c r="CN35" i="14" a="1"/>
  <c r="CM39" i="14" a="1"/>
  <c r="BI39" i="14" a="1"/>
  <c r="CC17" i="14" a="1"/>
  <c r="CD17" i="14" a="1"/>
  <c r="CP31" i="14" a="1"/>
  <c r="BI31" i="14" a="1"/>
  <c r="BM40" i="14" a="1"/>
  <c r="BR40" i="14" a="1"/>
  <c r="CP14" i="14" a="1"/>
  <c r="BI14" i="14" a="1"/>
  <c r="BM46" i="14" a="1"/>
  <c r="BP12" i="14" a="1"/>
  <c r="BQ10" i="14" a="1"/>
  <c r="BK44" i="14" a="1"/>
  <c r="CN45" i="14" a="1"/>
  <c r="CL6" i="14" a="1"/>
  <c r="CK35" i="14" a="1"/>
  <c r="BT35" i="14" a="1"/>
  <c r="BO39" i="14" a="1"/>
  <c r="CM17" i="14" a="1"/>
  <c r="BU17" i="14" a="1"/>
  <c r="BT31" i="14" a="1"/>
  <c r="BO31" i="14" a="1"/>
  <c r="BQ40" i="14" a="1"/>
  <c r="CI14" i="14" a="1"/>
  <c r="CO14" i="14" a="1"/>
  <c r="BH51" i="14" a="1"/>
  <c r="CB48" i="14" a="1"/>
  <c r="CH13" i="14" a="1"/>
  <c r="BN43" i="14" a="1"/>
  <c r="CI11" i="14" a="1"/>
  <c r="BR15" i="14" a="1"/>
  <c r="CG23" i="14" a="1"/>
  <c r="BN34" i="14" a="1"/>
  <c r="CK55" i="14" a="1"/>
  <c r="BP50" i="14" a="1"/>
  <c r="BR41" i="14" a="1"/>
  <c r="CP28" i="14" a="1"/>
  <c r="CJ18" i="14" a="1"/>
  <c r="BI54" i="14" a="1"/>
  <c r="BH8" i="14" a="1"/>
  <c r="CD21" i="14" a="1"/>
  <c r="BM16" i="14" a="1"/>
  <c r="BL37" i="14" a="1"/>
  <c r="CJ20" i="14" a="1"/>
  <c r="BU7" i="14" a="1"/>
  <c r="CB36" i="14" a="1"/>
  <c r="CC53" i="14" a="1"/>
  <c r="CL33" i="14" a="1"/>
  <c r="BM42" i="14" a="1"/>
  <c r="CD5" i="14" a="1"/>
  <c r="CB27" i="14" a="1"/>
  <c r="BU38" i="14" a="1"/>
  <c r="CI46" i="14" a="1"/>
  <c r="BQ32" i="14" a="1"/>
  <c r="CP12" i="14" a="1"/>
  <c r="CD10" i="14" a="1"/>
  <c r="BI44" i="14" a="1"/>
  <c r="BV45" i="14" a="1"/>
  <c r="BL35" i="14" a="1"/>
  <c r="BQ39" i="14" a="1"/>
  <c r="BV17" i="14" a="1"/>
  <c r="BQ31" i="14" a="1"/>
  <c r="BK31" i="14" a="1"/>
  <c r="CK14" i="14" a="1"/>
  <c r="CO48" i="14" a="1"/>
  <c r="CK13" i="14" a="1"/>
  <c r="CB29" i="14" a="1"/>
  <c r="CM15" i="14" a="1"/>
  <c r="CK24" i="14" a="1"/>
  <c r="BO34" i="14" a="1"/>
  <c r="CI41" i="14" a="1"/>
  <c r="BJ28" i="14" a="1"/>
  <c r="BV47" i="14" a="1"/>
  <c r="BV21" i="14" a="1"/>
  <c r="CL37" i="14" a="1"/>
  <c r="BU26" i="14" a="1"/>
  <c r="CJ36" i="14" a="1"/>
  <c r="CD25" i="14" a="1"/>
  <c r="BJ33" i="14" a="1"/>
  <c r="BO5" i="14" a="1"/>
  <c r="CE38" i="14" a="1"/>
  <c r="BS12" i="14" a="1"/>
  <c r="BP9" i="14" a="1"/>
  <c r="CL44" i="14" a="1"/>
  <c r="CM45" i="14" a="1"/>
  <c r="BR6" i="14" a="1"/>
  <c r="CM35" i="14" a="1"/>
  <c r="CC39" i="14" a="1"/>
  <c r="BT17" i="14" a="1"/>
  <c r="BH31" i="14" a="1"/>
  <c r="BL14" i="14" a="1"/>
  <c r="BK51" i="14" a="1"/>
  <c r="CO30" i="14" a="1"/>
  <c r="BS43" i="14" a="1"/>
  <c r="CI29" i="14" a="1"/>
  <c r="CG11" i="14" a="1"/>
  <c r="CH15" i="14" a="1"/>
  <c r="BK23" i="14" a="1"/>
  <c r="CC24" i="14" a="1"/>
  <c r="BK34" i="14" a="1"/>
  <c r="CH55" i="14" a="1"/>
  <c r="BI50" i="14" a="1"/>
  <c r="CJ50" i="14" a="1"/>
  <c r="CC41" i="14" a="1"/>
  <c r="BT49" i="14" a="1"/>
  <c r="BT28" i="14" a="1"/>
  <c r="CB18" i="14" a="1"/>
  <c r="CL18" i="14" a="1"/>
  <c r="BM47" i="14" a="1"/>
  <c r="BK8" i="14" a="1"/>
  <c r="CN8" i="14" a="1"/>
  <c r="CI21" i="14" a="1"/>
  <c r="CE16" i="14" a="1"/>
  <c r="BL52" i="14" a="1"/>
  <c r="BS37" i="14" a="1"/>
  <c r="BJ20" i="14" a="1"/>
  <c r="CI26" i="14" a="1"/>
  <c r="BP51" i="14" a="1"/>
  <c r="CI51" i="14" a="1"/>
  <c r="BT48" i="14" a="1"/>
  <c r="CH48" i="14" a="1"/>
  <c r="BI30" i="14" a="1"/>
  <c r="BN30" i="14" a="1"/>
  <c r="CB13" i="14" a="1"/>
  <c r="BO43" i="14" a="1"/>
  <c r="BL43" i="14" a="1"/>
  <c r="BM29" i="14" a="1"/>
  <c r="CP29" i="14" a="1"/>
  <c r="BT11" i="14" a="1"/>
  <c r="BV15" i="14" a="1"/>
  <c r="CE23" i="14" a="1"/>
  <c r="BN23" i="14" a="1"/>
  <c r="CL24" i="14" a="1"/>
  <c r="BU34" i="14" a="1"/>
  <c r="CO34" i="14" a="1"/>
  <c r="CP55" i="14" a="1"/>
  <c r="CL55" i="14" a="1"/>
  <c r="BK41" i="14" a="1"/>
  <c r="BO49" i="14" a="1"/>
  <c r="CN54" i="14" a="1"/>
  <c r="CP16" i="14" a="1"/>
  <c r="BR53" i="14" a="1"/>
  <c r="BJ44" i="14" a="1"/>
  <c r="BL48" i="14" a="1"/>
  <c r="BR43" i="14" a="1"/>
  <c r="CF24" i="14" a="1"/>
  <c r="CL49" i="14" a="1"/>
  <c r="BI47" i="14" a="1"/>
  <c r="CM37" i="14" a="1"/>
  <c r="BS25" i="14" a="1"/>
  <c r="BR22" i="14" a="1"/>
  <c r="BQ9" i="14" a="1"/>
  <c r="BK35" i="14" a="1"/>
  <c r="CM14" i="14" a="1"/>
  <c r="BS23" i="14" a="1"/>
  <c r="BR52" i="14" a="1"/>
  <c r="CK32" i="14" a="1"/>
  <c r="CE15" i="14" a="1"/>
  <c r="CP54" i="14" a="1"/>
  <c r="CN51" i="14" a="1"/>
  <c r="BQ51" i="14" a="1"/>
  <c r="CE48" i="14" a="1"/>
  <c r="CL48" i="14" a="1"/>
  <c r="CF30" i="14" a="1"/>
  <c r="CC13" i="14" a="1"/>
  <c r="CD13" i="14" a="1"/>
  <c r="CP43" i="14" a="1"/>
  <c r="CD43" i="14" a="1"/>
  <c r="BJ29" i="14" a="1"/>
  <c r="CH11" i="14" a="1"/>
  <c r="BL11" i="14" a="1"/>
  <c r="BU15" i="14" a="1"/>
  <c r="BO15" i="14" a="1"/>
  <c r="CD23" i="14" a="1"/>
  <c r="BU23" i="14" a="1"/>
  <c r="CH24" i="14" a="1"/>
  <c r="CC34" i="14" a="1"/>
  <c r="BP34" i="14" a="1"/>
  <c r="BL55" i="14" a="1"/>
  <c r="CN55" i="14" a="1"/>
  <c r="CC50" i="14" a="1"/>
  <c r="BV41" i="14" a="1"/>
  <c r="BH41" i="14" a="1"/>
  <c r="BK49" i="14" a="1"/>
  <c r="CO49" i="14" a="1"/>
  <c r="BH28" i="14" a="1"/>
  <c r="CN18" i="14" a="1"/>
  <c r="BH18" i="14" a="1"/>
  <c r="CO54" i="14" a="1"/>
  <c r="CD54" i="14" a="1"/>
  <c r="BT47" i="14" a="1"/>
  <c r="BT8" i="14" a="1"/>
  <c r="BI8" i="14" a="1"/>
  <c r="BH21" i="14" a="1"/>
  <c r="CJ21" i="14" a="1"/>
  <c r="CK16" i="14" a="1"/>
  <c r="CN16" i="14" a="1"/>
  <c r="CO52" i="14" a="1"/>
  <c r="CC37" i="14" a="1"/>
  <c r="BK37" i="14" a="1"/>
  <c r="BQ20" i="14" a="1"/>
  <c r="CN20" i="14" a="1"/>
  <c r="BJ26" i="14" a="1"/>
  <c r="CJ7" i="14" a="1"/>
  <c r="CH7" i="14" a="1"/>
  <c r="CI36" i="14" a="1"/>
  <c r="CG36" i="14" a="1"/>
  <c r="CC25" i="14" a="1"/>
  <c r="BI53" i="14" a="1"/>
  <c r="CK53" i="14" a="1"/>
  <c r="BN33" i="14" a="1"/>
  <c r="CE33" i="14" a="1"/>
  <c r="BV42" i="14" a="1"/>
  <c r="CD42" i="14" a="1"/>
  <c r="CH5" i="14" a="1"/>
  <c r="BM27" i="14" a="1"/>
  <c r="BQ27" i="14" a="1"/>
  <c r="BN22" i="14" a="1"/>
  <c r="CO22" i="14" a="1"/>
  <c r="CC38" i="14" a="1"/>
  <c r="CH38" i="14" a="1"/>
  <c r="BI19" i="14" a="1"/>
  <c r="BJ32" i="14" a="1"/>
  <c r="CM12" i="14" a="1"/>
  <c r="BS9" i="14" a="1"/>
  <c r="CB9" i="14" a="1"/>
  <c r="BH44" i="14" a="1"/>
  <c r="CH45" i="14" a="1"/>
  <c r="BJ39" i="14" a="1"/>
  <c r="BS40" i="14" a="1"/>
  <c r="CP51" i="14" a="1"/>
  <c r="BK30" i="14" a="1"/>
  <c r="CF13" i="14" a="1"/>
  <c r="BH29" i="14" a="1"/>
  <c r="BK11" i="14" a="1"/>
  <c r="BI15" i="14" a="1"/>
  <c r="BS19" i="14" a="1"/>
  <c r="BR34" i="14" a="1"/>
  <c r="BV55" i="14" a="1"/>
  <c r="CH41" i="14" a="1"/>
  <c r="CE49" i="14" a="1"/>
  <c r="CH18" i="14" a="1"/>
  <c r="CF54" i="14" a="1"/>
  <c r="CJ8" i="14" a="1"/>
  <c r="BK21" i="14" a="1"/>
  <c r="BN16" i="14" a="1"/>
  <c r="BV52" i="14" a="1"/>
  <c r="CK20" i="14" a="1"/>
  <c r="CH26" i="14" a="1"/>
  <c r="CM7" i="14" a="1"/>
  <c r="CH36" i="14" a="1"/>
  <c r="BV53" i="14" a="1"/>
  <c r="BH33" i="14" a="1"/>
  <c r="BL42" i="14" a="1"/>
  <c r="BL27" i="14" a="1"/>
  <c r="CK22" i="14" a="1"/>
  <c r="BO38" i="14" a="1"/>
  <c r="BH19" i="14" a="1"/>
  <c r="CB12" i="14" a="1"/>
  <c r="BU9" i="14" a="1"/>
  <c r="BN44" i="14" a="1"/>
  <c r="CI45" i="14" a="1"/>
  <c r="BV6" i="14" a="1"/>
  <c r="CJ39" i="14" a="1"/>
  <c r="CH17" i="14" a="1"/>
  <c r="BI40" i="14" a="1"/>
  <c r="BN51" i="14" a="1"/>
  <c r="BL51" i="14" a="1"/>
  <c r="CI48" i="14" a="1"/>
  <c r="CM30" i="14" a="1"/>
  <c r="BP13" i="14" a="1"/>
  <c r="BQ43" i="14" a="1"/>
  <c r="CE43" i="14" a="1"/>
  <c r="BO11" i="14" a="1"/>
  <c r="BM11" i="14" a="1"/>
  <c r="BH15" i="14" a="1"/>
  <c r="BN24" i="14" a="1"/>
  <c r="CH34" i="14" a="1"/>
  <c r="BN55" i="14" a="1"/>
  <c r="CM55" i="14" a="1"/>
  <c r="CF50" i="14" a="1"/>
  <c r="CM41" i="14" a="1"/>
  <c r="BN49" i="14" a="1"/>
  <c r="CL28" i="14" a="1"/>
  <c r="CI18" i="14" a="1"/>
  <c r="BR18" i="14" a="1"/>
  <c r="CJ54" i="14" a="1"/>
  <c r="BS54" i="14" a="1"/>
  <c r="BP8" i="14" a="1"/>
  <c r="CP8" i="14" a="1"/>
  <c r="BO21" i="14" a="1"/>
  <c r="CF16" i="14" a="1"/>
  <c r="CM52" i="14" a="1"/>
  <c r="BO37" i="14" a="1"/>
  <c r="BH20" i="14" a="1"/>
  <c r="BK26" i="14" a="1"/>
  <c r="BV7" i="14" a="1"/>
  <c r="BT7" i="14" a="1"/>
  <c r="BQ25" i="14" a="1"/>
  <c r="CD53" i="14" a="1"/>
  <c r="CH53" i="14" a="1"/>
  <c r="CF33" i="14" a="1"/>
  <c r="CF42" i="14" a="1"/>
  <c r="CK5" i="14" a="1"/>
  <c r="BH27" i="14" a="1"/>
  <c r="CD27" i="14" a="1"/>
  <c r="BL22" i="14" a="1"/>
  <c r="BQ22" i="14" a="1"/>
  <c r="BJ46" i="14" a="1"/>
  <c r="CG46" i="14" a="1"/>
  <c r="BM32" i="14" a="1"/>
  <c r="BJ12" i="14" a="1"/>
  <c r="BN9" i="14" a="1"/>
  <c r="BM10" i="14" a="1"/>
  <c r="CD44" i="14" a="1"/>
  <c r="BT45" i="14" a="1"/>
  <c r="BR35" i="14" a="1"/>
  <c r="BT39" i="14" a="1"/>
  <c r="BL17" i="14" a="1"/>
  <c r="BJ31" i="14" a="1"/>
  <c r="CK40" i="14" a="1"/>
  <c r="CB14" i="14" a="1"/>
  <c r="CE51" i="14" a="1"/>
  <c r="BR48" i="14" a="1"/>
  <c r="CC30" i="14" a="1"/>
  <c r="BN13" i="14" a="1"/>
  <c r="BO13" i="14" a="1"/>
  <c r="CL43" i="14" a="1"/>
  <c r="BQ11" i="14" a="1"/>
  <c r="BM24" i="14" a="1"/>
  <c r="CJ34" i="14" a="1"/>
  <c r="BQ41" i="14" a="1"/>
  <c r="BQ28" i="14" a="1"/>
  <c r="CP47" i="14" a="1"/>
  <c r="CK21" i="14" a="1"/>
  <c r="CE52" i="14" a="1"/>
  <c r="CN37" i="14" a="1"/>
  <c r="CB26" i="14" a="1"/>
  <c r="BQ7" i="14" a="1"/>
  <c r="CF51" i="14" a="1"/>
  <c r="CD51" i="14" a="1"/>
  <c r="CK48" i="14" a="1"/>
  <c r="BR30" i="14" a="1"/>
  <c r="CH30" i="14" a="1"/>
  <c r="CL13" i="14" a="1"/>
  <c r="BU13" i="14" a="1"/>
  <c r="CB43" i="14" a="1"/>
  <c r="BM43" i="14" a="1"/>
  <c r="CE29" i="14" a="1"/>
  <c r="BN11" i="14" a="1"/>
  <c r="CL11" i="14" a="1"/>
  <c r="CF15" i="14" a="1"/>
  <c r="CL23" i="14" a="1"/>
  <c r="CN23" i="14" a="1"/>
  <c r="BK24" i="14" a="1"/>
  <c r="CJ24" i="14" a="1"/>
  <c r="BH34" i="14" a="1"/>
  <c r="CG34" i="14" a="1"/>
  <c r="BI55" i="14" a="1"/>
  <c r="BK50" i="14" a="1"/>
  <c r="CN50" i="14" a="1"/>
  <c r="BM41" i="14" a="1"/>
  <c r="BS41" i="14" a="1"/>
  <c r="CB49" i="14" a="1"/>
  <c r="BK28" i="14" a="1"/>
  <c r="BS28" i="14" a="1"/>
  <c r="BS18" i="14" a="1"/>
  <c r="CO18" i="14" a="1"/>
  <c r="BT54" i="14" a="1"/>
  <c r="BH47" i="14" a="1"/>
  <c r="BS47" i="14" a="1"/>
  <c r="CD8" i="14" a="1"/>
  <c r="CO8" i="14" a="1"/>
  <c r="BM21" i="14" a="1"/>
  <c r="BJ21" i="14" a="1"/>
  <c r="BU16" i="14" a="1"/>
  <c r="BN52" i="14" a="1"/>
  <c r="BH52" i="14" a="1"/>
  <c r="CK37" i="14" a="1"/>
  <c r="CE37" i="14" a="1"/>
  <c r="CP20" i="14" a="1"/>
  <c r="BS26" i="14" a="1"/>
  <c r="CK26" i="14" a="1"/>
  <c r="BN7" i="14" a="1"/>
  <c r="CB7" i="14" a="1"/>
  <c r="BO36" i="14" a="1"/>
  <c r="BV25" i="14" a="1"/>
  <c r="CH25" i="14" a="1"/>
  <c r="BH53" i="14" a="1"/>
  <c r="BO53" i="14" a="1"/>
  <c r="BO33" i="14" a="1"/>
  <c r="BK19" i="14" a="1"/>
  <c r="BR42" i="14" a="1"/>
  <c r="BH5" i="14" a="1"/>
  <c r="CJ5" i="14" a="1"/>
  <c r="BI27" i="14" a="1"/>
  <c r="CO27" i="14" a="1"/>
  <c r="CG22" i="14" a="1"/>
  <c r="CJ19" i="14" a="1"/>
  <c r="BH38" i="14" a="1"/>
  <c r="BU46" i="14" a="1"/>
  <c r="BO46" i="14" a="1"/>
  <c r="BO32" i="14" a="1"/>
  <c r="BK32" i="14" a="1"/>
  <c r="CL12" i="14" a="1"/>
  <c r="CC12" i="14" a="1"/>
  <c r="CE9" i="14" a="1"/>
  <c r="CK10" i="14" a="1"/>
  <c r="CF10" i="14" a="1"/>
  <c r="CK44" i="14" a="1"/>
  <c r="CI44" i="14" a="1"/>
  <c r="BJ45" i="14" a="1"/>
  <c r="CK6" i="14" a="1"/>
  <c r="BO6" i="14" a="1"/>
  <c r="CH35" i="14" a="1"/>
  <c r="CO35" i="14" a="1"/>
  <c r="CB39" i="14" a="1"/>
  <c r="BH39" i="14" a="1"/>
  <c r="BN17" i="14" a="1"/>
  <c r="CC31" i="14" a="1"/>
  <c r="CI31" i="14" a="1"/>
  <c r="CE40" i="14" a="1"/>
  <c r="BN40" i="14" a="1"/>
  <c r="BN14" i="14" a="1"/>
  <c r="BU14" i="14" a="1"/>
  <c r="CO51" i="14" a="1"/>
  <c r="CK30" i="14" a="1"/>
  <c r="BK13" i="14" a="1"/>
  <c r="BT29" i="14" a="1"/>
  <c r="CJ11" i="14" a="1"/>
  <c r="CP23" i="14" a="1"/>
  <c r="BH24" i="14" a="1"/>
  <c r="BU55" i="14" a="1"/>
  <c r="CO50" i="14" a="1"/>
  <c r="BI41" i="14" a="1"/>
  <c r="CF28" i="14" a="1"/>
  <c r="CK18" i="14" a="1"/>
  <c r="CJ47" i="14" a="1"/>
  <c r="CG8" i="14" a="1"/>
  <c r="CH16" i="14" a="1"/>
  <c r="BS52" i="14" a="1"/>
  <c r="BV37" i="14" a="1"/>
  <c r="CP26" i="14" a="1"/>
  <c r="BS7" i="14" a="1"/>
  <c r="CK36" i="14" a="1"/>
  <c r="BH25" i="14" a="1"/>
  <c r="CK33" i="14" a="1"/>
  <c r="BH42" i="14" a="1"/>
  <c r="CG5" i="14" a="1"/>
  <c r="CF27" i="14" a="1"/>
  <c r="BI22" i="14" a="1"/>
  <c r="CD38" i="14" a="1"/>
  <c r="BQ46" i="14" a="1"/>
  <c r="CG32" i="14" a="1"/>
  <c r="BR9" i="14" a="1"/>
  <c r="BP10" i="14" a="1"/>
  <c r="BM44" i="14" a="1"/>
  <c r="CK45" i="14" a="1"/>
  <c r="BH6" i="14" a="1"/>
  <c r="CN39" i="14" a="1"/>
  <c r="BH17" i="14" a="1"/>
  <c r="BN31" i="14" a="1"/>
  <c r="CD40" i="14" a="1"/>
  <c r="CH14" i="14" a="1"/>
  <c r="BN29" i="14" a="1"/>
  <c r="CB55" i="14" a="1"/>
  <c r="BO50" i="14" a="1"/>
  <c r="BN41" i="14" a="1"/>
  <c r="BM18" i="14" a="1"/>
  <c r="CL47" i="14" a="1"/>
  <c r="CK8" i="14" a="1"/>
  <c r="CG16" i="14" a="1"/>
  <c r="CH52" i="14" a="1"/>
  <c r="CP37" i="14" a="1"/>
  <c r="BV26" i="14" a="1"/>
  <c r="BP7" i="14" a="1"/>
  <c r="BI36" i="14" a="1"/>
  <c r="CJ25" i="14" a="1"/>
  <c r="BL33" i="14" a="1"/>
  <c r="BO42" i="14" a="1"/>
  <c r="CI5" i="14" a="1"/>
  <c r="BS27" i="14" a="1"/>
  <c r="CC22" i="14" a="1"/>
  <c r="CP38" i="14" a="1"/>
  <c r="CO19" i="14" a="1"/>
  <c r="CF9" i="14" a="1"/>
  <c r="CI10" i="14" a="1"/>
  <c r="BP44" i="14" a="1"/>
  <c r="BR45" i="14" a="1"/>
  <c r="BK6" i="14" a="1"/>
  <c r="BR39" i="14" a="1"/>
  <c r="BQ17" i="14" a="1"/>
  <c r="CM31" i="14" a="1"/>
  <c r="BV40" i="14" a="1"/>
  <c r="BR14" i="14" a="1"/>
  <c r="BO8" i="14" a="1"/>
  <c r="BU25" i="14" a="1"/>
  <c r="CC42" i="14" a="1"/>
  <c r="CF38" i="14" a="1"/>
  <c r="CP32" i="14" a="1"/>
  <c r="CP9" i="14" a="1"/>
  <c r="CC44" i="14" a="1"/>
  <c r="CD6" i="14" a="1"/>
  <c r="BM35" i="14" a="1"/>
  <c r="CG17" i="14" a="1"/>
  <c r="CF31" i="14" a="1"/>
  <c r="BU40" i="14" a="1"/>
  <c r="BT14" i="14" a="1"/>
  <c r="BU48" i="14" a="1"/>
  <c r="CG43" i="14" a="1"/>
  <c r="CL15" i="14" a="1"/>
  <c r="BU24" i="14" a="1"/>
  <c r="BT50" i="14" a="1"/>
  <c r="CI28" i="14" a="1"/>
  <c r="CC47" i="14" a="1"/>
  <c r="CJ16" i="14" a="1"/>
  <c r="CB20" i="14" a="1"/>
  <c r="CL7" i="14" a="1"/>
  <c r="CF53" i="14" a="1"/>
  <c r="BU42" i="14" a="1"/>
  <c r="BK27" i="14" a="1"/>
  <c r="CF32" i="14" a="1"/>
  <c r="CL9" i="14" a="1"/>
  <c r="CM44" i="14" a="1"/>
  <c r="BU39" i="14" a="1"/>
  <c r="BM31" i="14" a="1"/>
  <c r="CM48" i="14" a="1"/>
  <c r="BJ43" i="14" a="1"/>
  <c r="BV23" i="14" a="1"/>
  <c r="BH55" i="14" a="1"/>
  <c r="CD49" i="14" a="1"/>
  <c r="BU54" i="14" a="1"/>
  <c r="CM19" i="14" a="1"/>
  <c r="BJ52" i="14" a="1"/>
  <c r="CE26" i="14" a="1"/>
  <c r="BU53" i="14" a="1"/>
  <c r="CE42" i="14" a="1"/>
  <c r="CL27" i="14" a="1"/>
  <c r="CE32" i="14" a="1"/>
  <c r="BJ9" i="14" a="1"/>
  <c r="BT44" i="14" a="1"/>
  <c r="BK39" i="14" a="1"/>
  <c r="CE31" i="14" a="1"/>
  <c r="BV13" i="14" a="1"/>
  <c r="CJ23" i="14" a="1"/>
  <c r="CB41" i="14" a="1"/>
  <c r="CN28" i="14" a="1"/>
  <c r="CN47" i="14" a="1"/>
  <c r="CK52" i="14" a="1"/>
  <c r="CM26" i="14" a="1"/>
  <c r="CE25" i="14" a="1"/>
  <c r="CO42" i="14" a="1"/>
  <c r="CG38" i="14" a="1"/>
  <c r="BU32" i="14" a="1"/>
  <c r="BI9" i="14" a="1"/>
  <c r="BI45" i="14" a="1"/>
  <c r="CP17" i="14" a="1"/>
  <c r="BO14" i="14" a="1"/>
  <c r="CJ30" i="14" a="1"/>
  <c r="CM43" i="14" a="1"/>
  <c r="CP15" i="14" a="1"/>
  <c r="CK34" i="14" a="1"/>
  <c r="BJ41" i="14" a="1"/>
  <c r="BQ18" i="14" a="1"/>
  <c r="CH47" i="14" a="1"/>
  <c r="BV16" i="14" a="1"/>
  <c r="BL20" i="14" a="1"/>
  <c r="CP36" i="14" a="1"/>
  <c r="BN53" i="14" a="1"/>
  <c r="BN27" i="14" a="1"/>
  <c r="BK46" i="14" a="1"/>
  <c r="CN12" i="14" a="1"/>
  <c r="CO44" i="14" a="1"/>
  <c r="BT6" i="14" a="1"/>
  <c r="BR17" i="14" a="1"/>
  <c r="BS51" i="14" a="1"/>
  <c r="BM13" i="14" a="1"/>
  <c r="CP11" i="14" a="1"/>
  <c r="CM34" i="14" a="1"/>
  <c r="CL41" i="14" a="1"/>
  <c r="CM18" i="14" a="1"/>
  <c r="BS8" i="14" a="1"/>
  <c r="CC16" i="14" a="1"/>
  <c r="CI20" i="14" a="1"/>
  <c r="CF36" i="14" a="1"/>
  <c r="CB19" i="14" a="1"/>
  <c r="CI27" i="14" a="1"/>
  <c r="CH46" i="14" a="1"/>
  <c r="CH10" i="14" a="1"/>
  <c r="BH45" i="14" a="1"/>
  <c r="CH39" i="14" a="1"/>
  <c r="BM14" i="14" a="1"/>
  <c r="BJ30" i="14" a="1"/>
  <c r="CG29" i="14" a="1"/>
  <c r="BT23" i="14" a="1"/>
  <c r="BL34" i="14" a="1"/>
  <c r="CD41" i="14" a="1"/>
  <c r="BV18" i="14" a="1"/>
  <c r="CC8" i="14" a="1"/>
  <c r="BT52" i="14" a="1"/>
  <c r="BO20" i="14" a="1"/>
  <c r="CL36" i="14" a="1"/>
  <c r="CI33" i="14" a="1"/>
  <c r="CH27" i="14" a="1"/>
  <c r="BI38" i="14" a="1"/>
  <c r="CN19" i="14" a="1"/>
  <c r="BL44" i="14" a="1"/>
  <c r="CL35" i="14" a="1"/>
  <c r="BS39" i="14" a="1"/>
  <c r="BJ40" i="14" a="1"/>
  <c r="CM51" i="14" a="1"/>
  <c r="BJ13" i="14" a="1"/>
  <c r="CH29" i="14" a="1"/>
  <c r="BU11" i="14" a="1"/>
  <c r="CO23" i="14" a="1"/>
  <c r="CD24" i="14" a="1"/>
  <c r="CP34" i="14" a="1"/>
  <c r="BJ50" i="14" a="1"/>
  <c r="BP41" i="14" a="1"/>
  <c r="CF18" i="14" a="1"/>
  <c r="BP47" i="14" a="1"/>
  <c r="CB8" i="14" a="1"/>
  <c r="BN21" i="14" a="1"/>
  <c r="CI52" i="14" a="1"/>
  <c r="CH37" i="14" a="1"/>
  <c r="CM36" i="14" a="1"/>
  <c r="CM33" i="14" a="1"/>
  <c r="CH42" i="14" a="1"/>
  <c r="CJ27" i="14" a="1"/>
  <c r="BK22" i="14" a="1"/>
  <c r="BP38" i="14" a="1"/>
  <c r="CP46" i="14" a="1"/>
  <c r="BL9" i="14" a="1"/>
  <c r="BT10" i="14" a="1"/>
  <c r="BS45" i="14" a="1"/>
  <c r="BL6" i="14" a="1"/>
  <c r="CN17" i="14" a="1"/>
  <c r="BR31" i="14" a="1"/>
  <c r="BS14" i="14" a="1"/>
  <c r="CJ48" i="14" a="1"/>
  <c r="BS30" i="14" a="1"/>
  <c r="CD19" i="14" a="1"/>
  <c r="CO11" i="14" a="1"/>
  <c r="BM23" i="14" a="1"/>
  <c r="BJ24" i="14" a="1"/>
  <c r="CM28" i="14" a="1"/>
  <c r="CN32" i="14" a="1"/>
  <c r="BS46" i="14" a="1"/>
  <c r="BR29" i="14" a="1"/>
  <c r="BT36" i="14" a="1"/>
  <c r="BH46" i="14" a="1"/>
  <c r="CC6" i="14" a="1"/>
  <c r="BP40" i="14" a="1"/>
  <c r="BH22" i="14" a="1"/>
  <c r="BQ5" i="14" a="1"/>
  <c r="BN32" i="14" a="1"/>
  <c r="BS5" i="14" a="1"/>
  <c r="CI7" i="14" a="1"/>
  <c r="CF48" i="14" a="1"/>
  <c r="CD30" i="14" a="1"/>
  <c r="CH43" i="14" a="1"/>
  <c r="BQ29" i="14" a="1"/>
  <c r="BP11" i="14" a="1"/>
  <c r="BP23" i="14" a="1"/>
  <c r="BT24" i="14" a="1"/>
  <c r="BR55" i="14" a="1"/>
  <c r="CP50" i="14" a="1"/>
  <c r="BJ49" i="14" a="1"/>
  <c r="BM28" i="14" a="1"/>
  <c r="BP54" i="14" a="1"/>
  <c r="CK47" i="14" a="1"/>
  <c r="CE8" i="14" a="1"/>
  <c r="BJ16" i="14" a="1"/>
  <c r="BU52" i="14" a="1"/>
  <c r="CG20" i="14" a="1"/>
  <c r="BN26" i="14" a="1"/>
  <c r="CF7" i="14" a="1"/>
  <c r="CM25" i="14" a="1"/>
  <c r="BQ53" i="14" a="1"/>
  <c r="CG33" i="14" a="1"/>
  <c r="CP42" i="14" a="1"/>
  <c r="BL5" i="14" a="1"/>
  <c r="BV27" i="14" a="1"/>
  <c r="BN19" i="14" a="1"/>
  <c r="CE46" i="14" a="1"/>
  <c r="BS32" i="14" a="1"/>
  <c r="BI12" i="14" a="1"/>
  <c r="BT9" i="14" a="1"/>
  <c r="BS10" i="14" a="1"/>
  <c r="CH44" i="14" a="1"/>
  <c r="CM6" i="14" a="1"/>
  <c r="CI35" i="14" a="1"/>
  <c r="BM39" i="14" a="1"/>
  <c r="BO17" i="14" a="1"/>
  <c r="CN31" i="14" a="1"/>
  <c r="CH40" i="14" a="1"/>
  <c r="CL14" i="14" a="1"/>
  <c r="BM48" i="14" a="1"/>
  <c r="BT30" i="14" a="1"/>
  <c r="CI43" i="14" a="1"/>
  <c r="CM29" i="14" a="1"/>
  <c r="BS11" i="14" a="1"/>
  <c r="CF23" i="14" a="1"/>
  <c r="CE24" i="14" a="1"/>
  <c r="BS55" i="14" a="1"/>
  <c r="BU50" i="14" a="1"/>
  <c r="BR49" i="14" a="1"/>
  <c r="BR28" i="14" a="1"/>
  <c r="BN54" i="14" a="1"/>
  <c r="CO47" i="14" a="1"/>
  <c r="BT16" i="14" a="1"/>
  <c r="CF52" i="14" a="1"/>
  <c r="CC20" i="14" a="1"/>
  <c r="BM26" i="14" a="1"/>
  <c r="BM7" i="14" a="1"/>
  <c r="CP53" i="14" a="1"/>
  <c r="BU33" i="14" a="1"/>
  <c r="CB5" i="14" a="1"/>
  <c r="BT27" i="14" a="1"/>
  <c r="BV46" i="14" a="1"/>
  <c r="BT12" i="14" a="1"/>
  <c r="CC10" i="14" a="1"/>
  <c r="CP39" i="14" a="1"/>
  <c r="BQ30" i="14" a="1"/>
  <c r="BL29" i="14" a="1"/>
  <c r="BH23" i="14" a="1"/>
  <c r="CE55" i="14" a="1"/>
  <c r="BH49" i="14" a="1"/>
  <c r="BM54" i="14" a="1"/>
  <c r="BU19" i="14" a="1"/>
  <c r="CB52" i="14" a="1"/>
  <c r="CL26" i="14" a="1"/>
  <c r="BO25" i="14" a="1"/>
  <c r="CC33" i="14" a="1"/>
  <c r="BI5" i="14" a="1"/>
  <c r="CB38" i="14" a="1"/>
  <c r="BK12" i="14" a="1"/>
  <c r="BU10" i="14" a="1"/>
  <c r="CN6" i="14" a="1"/>
  <c r="BJ35" i="14" a="1"/>
  <c r="BP17" i="14" a="1"/>
  <c r="BT40" i="14" a="1"/>
  <c r="CF14" i="14" a="1"/>
  <c r="CJ51" i="14" a="1"/>
  <c r="CG30" i="14" a="1"/>
  <c r="BK15" i="14" a="1"/>
  <c r="BJ34" i="14" a="1"/>
  <c r="BL50" i="14" a="1"/>
  <c r="CK28" i="14" a="1"/>
  <c r="BQ47" i="14" a="1"/>
  <c r="CO16" i="14" a="1"/>
  <c r="BT20" i="14" a="1"/>
  <c r="CG25" i="14" a="1"/>
  <c r="CB33" i="14" a="1"/>
  <c r="CM5" i="14" a="1"/>
  <c r="BK38" i="14" a="1"/>
  <c r="CO12" i="14" a="1"/>
  <c r="BO10" i="14" a="1"/>
  <c r="CC35" i="14" a="1"/>
  <c r="CE17" i="14" a="1"/>
  <c r="BP14" i="14" a="1"/>
  <c r="BN48" i="14" a="1"/>
  <c r="CN11" i="14" a="1"/>
  <c r="BT34" i="14" a="1"/>
  <c r="CF49" i="14" a="1"/>
  <c r="CC54" i="14" a="1"/>
  <c r="BH16" i="14" a="1"/>
  <c r="BM20" i="14" a="1"/>
  <c r="BH36" i="14" a="1"/>
  <c r="BP53" i="14" a="1"/>
  <c r="BT5" i="14" a="1"/>
  <c r="CF46" i="14" a="1"/>
  <c r="BM12" i="14" a="1"/>
  <c r="BJ10" i="14" a="1"/>
  <c r="BO35" i="14" a="1"/>
  <c r="CD39" i="14" a="1"/>
  <c r="CH31" i="14" a="1"/>
  <c r="CG40" i="14" a="1"/>
  <c r="BT51" i="14" a="1"/>
  <c r="BQ13" i="14" a="1"/>
  <c r="BV11" i="14" a="1"/>
  <c r="BO24" i="14" a="1"/>
  <c r="CF55" i="14" a="1"/>
  <c r="CK49" i="14" a="1"/>
  <c r="BO54" i="14" a="1"/>
  <c r="CO21" i="14" a="1"/>
  <c r="BR37" i="14" a="1"/>
  <c r="CD26" i="14" a="1"/>
  <c r="BM25" i="14" a="1"/>
  <c r="BP19" i="14" a="1"/>
  <c r="BQ38" i="14" a="1"/>
  <c r="BR32" i="14" a="1"/>
  <c r="CJ9" i="14" a="1"/>
  <c r="BL45" i="14" a="1"/>
  <c r="CJ35" i="14" a="1"/>
  <c r="BN39" i="14" a="1"/>
  <c r="CB31" i="14" a="1"/>
  <c r="BK14" i="14" a="1"/>
  <c r="BV30" i="14" a="1"/>
  <c r="BK29" i="14" a="1"/>
  <c r="CB15" i="14" a="1"/>
  <c r="BL24" i="14" a="1"/>
  <c r="CK50" i="14" a="1"/>
  <c r="BS49" i="14" a="1"/>
  <c r="BJ54" i="14" a="1"/>
  <c r="BI21" i="14" a="1"/>
  <c r="CO37" i="14" a="1"/>
  <c r="BL7" i="14" a="1"/>
  <c r="BN25" i="14" a="1"/>
  <c r="CI53" i="14" a="1"/>
  <c r="CP5" i="14" a="1"/>
  <c r="CI22" i="14" a="1"/>
  <c r="BH12" i="14" a="1"/>
  <c r="CN44" i="14" a="1"/>
  <c r="BM6" i="14" a="1"/>
  <c r="BU35" i="14" a="1"/>
  <c r="CJ31" i="14" a="1"/>
  <c r="CI40" i="14" a="1"/>
  <c r="CG51" i="14" a="1"/>
  <c r="CI13" i="14" a="1"/>
  <c r="CC11" i="14" a="1"/>
  <c r="BP24" i="14" a="1"/>
  <c r="CL50" i="14" a="1"/>
  <c r="CO28" i="14" a="1"/>
  <c r="CH54" i="14" a="1"/>
  <c r="CL21" i="14" a="1"/>
  <c r="BQ37" i="14" a="1"/>
  <c r="BK7" i="14" a="1"/>
  <c r="BR25" i="14" a="1"/>
  <c r="BN42" i="14" a="1"/>
  <c r="BT22" i="14" a="1"/>
  <c r="CO46" i="14" a="1"/>
  <c r="BH10" i="14" a="1"/>
  <c r="CE45" i="14" a="1"/>
  <c r="CF6" i="14" a="1"/>
  <c r="BS31" i="14" a="1"/>
  <c r="CE14" i="14" a="1"/>
  <c r="BH30" i="14" a="1"/>
  <c r="BL28" i="14" a="1"/>
  <c r="CG26" i="14" a="1"/>
  <c r="BM5" i="14" a="1"/>
  <c r="CC32" i="14" a="1"/>
  <c r="CJ44" i="14" a="1"/>
  <c r="CK39" i="14" a="1"/>
  <c r="CO40" i="14" a="1"/>
  <c r="CL51" i="14" a="1"/>
  <c r="CC48" i="14" a="1"/>
  <c r="CE13" i="14" a="1"/>
  <c r="CK43" i="14" a="1"/>
  <c r="CL29" i="14" a="1"/>
  <c r="BP15" i="14" a="1"/>
  <c r="CM23" i="14" a="1"/>
  <c r="CB34" i="14" a="1"/>
  <c r="CD55" i="14" a="1"/>
  <c r="BM50" i="14" a="1"/>
  <c r="BQ49" i="14" a="1"/>
  <c r="BN28" i="14" a="1"/>
  <c r="CI54" i="14" a="1"/>
  <c r="CD47" i="14" a="1"/>
  <c r="CF19" i="14" a="1"/>
  <c r="CM16" i="14" a="1"/>
  <c r="BQ52" i="14" a="1"/>
  <c r="CO20" i="14" a="1"/>
  <c r="BO26" i="14" a="1"/>
  <c r="CO36" i="14" a="1"/>
  <c r="BJ25" i="14" a="1"/>
  <c r="CJ53" i="14" a="1"/>
  <c r="CO33" i="14" a="1"/>
  <c r="CL42" i="14" a="1"/>
  <c r="BP5" i="14" a="1"/>
  <c r="BU22" i="14" a="1"/>
  <c r="CL38" i="14" a="1"/>
  <c r="BI46" i="14" a="1"/>
  <c r="CJ32" i="14" a="1"/>
  <c r="CK12" i="14" a="1"/>
  <c r="CN9" i="14" a="1"/>
  <c r="BK10" i="14" a="1"/>
  <c r="BN45" i="14" a="1"/>
  <c r="CJ6" i="14" a="1"/>
  <c r="CE35" i="14" a="1"/>
  <c r="CL39" i="14" a="1"/>
  <c r="BS17" i="14" a="1"/>
  <c r="CK31" i="14" a="1"/>
  <c r="CB40" i="14" a="1"/>
  <c r="BJ14" i="14" a="1"/>
  <c r="CK51" i="14" a="1"/>
  <c r="BP43" i="14" a="1"/>
  <c r="BT15" i="14" a="1"/>
  <c r="BJ55" i="14" a="1"/>
  <c r="CN21" i="14" a="1"/>
  <c r="BP33" i="14" a="1"/>
  <c r="BQ6" i="14" a="1"/>
  <c r="BM22" i="14" a="1"/>
  <c r="BM38" i="14" a="1"/>
  <c r="CH32" i="14" a="1"/>
  <c r="BL25" i="14" a="1"/>
  <c r="AN22" i="20" l="1"/>
  <c r="AN13" i="20"/>
  <c r="AN15" i="20"/>
  <c r="AN12" i="20"/>
  <c r="CO14" i="14"/>
  <c r="BI14" i="14"/>
  <c r="CN14" i="14"/>
  <c r="BO14" i="14"/>
  <c r="BJ14" i="14"/>
  <c r="BP14" i="14"/>
  <c r="CF14" i="14"/>
  <c r="CJ14" i="14"/>
  <c r="CD14" i="14"/>
  <c r="BQ14" i="14"/>
  <c r="BT14" i="14"/>
  <c r="BU14" i="14"/>
  <c r="CL14" i="14"/>
  <c r="BL14" i="14"/>
  <c r="CK14" i="14"/>
  <c r="CI14" i="14"/>
  <c r="CP14" i="14"/>
  <c r="BV14" i="14"/>
  <c r="BR14" i="14"/>
  <c r="CC14" i="14"/>
  <c r="CG14" i="14"/>
  <c r="BH14" i="14"/>
  <c r="CH14" i="14"/>
  <c r="BS14" i="14"/>
  <c r="CE14" i="14"/>
  <c r="BM14" i="14"/>
  <c r="BN14" i="14"/>
  <c r="BK14" i="14"/>
  <c r="CB14" i="14"/>
  <c r="CM14" i="14"/>
  <c r="BS40" i="14"/>
  <c r="BL40" i="14"/>
  <c r="CC40" i="14"/>
  <c r="CJ40" i="14"/>
  <c r="BR40" i="14"/>
  <c r="BH40" i="14"/>
  <c r="CG40" i="14"/>
  <c r="CB40" i="14"/>
  <c r="BP40" i="14"/>
  <c r="BT40" i="14"/>
  <c r="BU40" i="14"/>
  <c r="BN40" i="14"/>
  <c r="CH40" i="14"/>
  <c r="BK40" i="14"/>
  <c r="CN40" i="14"/>
  <c r="BO40" i="14"/>
  <c r="CK40" i="14"/>
  <c r="BI40" i="14"/>
  <c r="BQ40" i="14"/>
  <c r="BM40" i="14"/>
  <c r="CM40" i="14"/>
  <c r="BV40" i="14"/>
  <c r="CD40" i="14"/>
  <c r="CO40" i="14"/>
  <c r="BJ40" i="14"/>
  <c r="CL40" i="14"/>
  <c r="CF40" i="14"/>
  <c r="CP40" i="14"/>
  <c r="CI40" i="14"/>
  <c r="CE40" i="14"/>
  <c r="CB31" i="14"/>
  <c r="BH31" i="14"/>
  <c r="BK31" i="14"/>
  <c r="BO31" i="14"/>
  <c r="BI31" i="14"/>
  <c r="BV31" i="14"/>
  <c r="CH31" i="14"/>
  <c r="CG31" i="14"/>
  <c r="CL31" i="14"/>
  <c r="CO31" i="14"/>
  <c r="CK31" i="14"/>
  <c r="CE31" i="14"/>
  <c r="BM31" i="14"/>
  <c r="CF31" i="14"/>
  <c r="CI31" i="14"/>
  <c r="CN31" i="14"/>
  <c r="BJ31" i="14"/>
  <c r="BQ31" i="14"/>
  <c r="BT31" i="14"/>
  <c r="BU31" i="14"/>
  <c r="BP31" i="14"/>
  <c r="BL31" i="14"/>
  <c r="CP31" i="14"/>
  <c r="CD31" i="14"/>
  <c r="CM31" i="14"/>
  <c r="BN31" i="14"/>
  <c r="BR31" i="14"/>
  <c r="BS31" i="14"/>
  <c r="CJ31" i="14"/>
  <c r="CC31" i="14"/>
  <c r="BR17" i="14"/>
  <c r="CJ17" i="14"/>
  <c r="CK17" i="14"/>
  <c r="BI17" i="14"/>
  <c r="BT17" i="14"/>
  <c r="CH17" i="14"/>
  <c r="BU17" i="14"/>
  <c r="CD17" i="14"/>
  <c r="BJ17" i="14"/>
  <c r="CP17" i="14"/>
  <c r="BS17" i="14"/>
  <c r="CE17" i="14"/>
  <c r="BP17" i="14"/>
  <c r="CL17" i="14"/>
  <c r="CO17" i="14"/>
  <c r="BK17" i="14"/>
  <c r="CG17" i="14"/>
  <c r="BN17" i="14"/>
  <c r="BO17" i="14"/>
  <c r="BL17" i="14"/>
  <c r="BV17" i="14"/>
  <c r="CM17" i="14"/>
  <c r="CC17" i="14"/>
  <c r="BM17" i="14"/>
  <c r="BQ17" i="14"/>
  <c r="CB17" i="14"/>
  <c r="CF17" i="14"/>
  <c r="CI17" i="14"/>
  <c r="BH17" i="14"/>
  <c r="CN17" i="14"/>
  <c r="BS39" i="14"/>
  <c r="CH39" i="14"/>
  <c r="BH39" i="14"/>
  <c r="BN39" i="14"/>
  <c r="CC39" i="14"/>
  <c r="BQ39" i="14"/>
  <c r="BO39" i="14"/>
  <c r="CO39" i="14"/>
  <c r="BV39" i="14"/>
  <c r="CF39" i="14"/>
  <c r="BI39" i="14"/>
  <c r="BP39" i="14"/>
  <c r="CD39" i="14"/>
  <c r="CL39" i="14"/>
  <c r="BK39" i="14"/>
  <c r="BU39" i="14"/>
  <c r="CP39" i="14"/>
  <c r="CB39" i="14"/>
  <c r="BM39" i="14"/>
  <c r="BL39" i="14"/>
  <c r="CG39" i="14"/>
  <c r="CI39" i="14"/>
  <c r="BT39" i="14"/>
  <c r="CJ39" i="14"/>
  <c r="BJ39" i="14"/>
  <c r="CM39" i="14"/>
  <c r="CE39" i="14"/>
  <c r="BR39" i="14"/>
  <c r="CN39" i="14"/>
  <c r="CK39" i="14"/>
  <c r="CL35" i="14"/>
  <c r="CG35" i="14"/>
  <c r="CP35" i="14"/>
  <c r="BV35" i="14"/>
  <c r="BU35" i="14"/>
  <c r="CO35" i="14"/>
  <c r="CJ35" i="14"/>
  <c r="CM35" i="14"/>
  <c r="BK35" i="14"/>
  <c r="CD35" i="14"/>
  <c r="BT35" i="14"/>
  <c r="CN35" i="14"/>
  <c r="BQ35" i="14"/>
  <c r="CB35" i="14"/>
  <c r="BS35" i="14"/>
  <c r="BP35" i="14"/>
  <c r="BO35" i="14"/>
  <c r="CE35" i="14"/>
  <c r="CC35" i="14"/>
  <c r="BJ35" i="14"/>
  <c r="BM35" i="14"/>
  <c r="CF35" i="14"/>
  <c r="CH35" i="14"/>
  <c r="CI35" i="14"/>
  <c r="BR35" i="14"/>
  <c r="BI35" i="14"/>
  <c r="BN35" i="14"/>
  <c r="BH35" i="14"/>
  <c r="BL35" i="14"/>
  <c r="CK35" i="14"/>
  <c r="CI6" i="14"/>
  <c r="CP6" i="14"/>
  <c r="BK6" i="14"/>
  <c r="CE6" i="14"/>
  <c r="BH6" i="14"/>
  <c r="BL6" i="14"/>
  <c r="CF6" i="14"/>
  <c r="BU6" i="14"/>
  <c r="CG6" i="14"/>
  <c r="CO6" i="14"/>
  <c r="BM6" i="14"/>
  <c r="BO6" i="14"/>
  <c r="BT6" i="14"/>
  <c r="BR6" i="14"/>
  <c r="BV6" i="14"/>
  <c r="BN6" i="14"/>
  <c r="CL6" i="14"/>
  <c r="BJ6" i="14"/>
  <c r="CH6" i="14"/>
  <c r="CB6" i="14"/>
  <c r="BS6" i="14"/>
  <c r="BI6" i="14"/>
  <c r="BQ6" i="14"/>
  <c r="CJ6" i="14"/>
  <c r="CC6" i="14"/>
  <c r="CN6" i="14"/>
  <c r="CD6" i="14"/>
  <c r="BP6" i="14"/>
  <c r="CK6" i="14"/>
  <c r="CM6" i="14"/>
  <c r="BT45" i="14"/>
  <c r="CL45" i="14"/>
  <c r="BK45" i="14"/>
  <c r="CB45" i="14"/>
  <c r="BV45" i="14"/>
  <c r="CN45" i="14"/>
  <c r="BU45" i="14"/>
  <c r="CP45" i="14"/>
  <c r="BR45" i="14"/>
  <c r="CG45" i="14"/>
  <c r="CK45" i="14"/>
  <c r="BS45" i="14"/>
  <c r="CE45" i="14"/>
  <c r="CJ45" i="14"/>
  <c r="BP45" i="14"/>
  <c r="BM45" i="14"/>
  <c r="BH45" i="14"/>
  <c r="BJ45" i="14"/>
  <c r="BL45" i="14"/>
  <c r="CM45" i="14"/>
  <c r="CI45" i="14"/>
  <c r="BQ45" i="14"/>
  <c r="CH45" i="14"/>
  <c r="BO45" i="14"/>
  <c r="CO45" i="14"/>
  <c r="CD45" i="14"/>
  <c r="CF45" i="14"/>
  <c r="CC45" i="14"/>
  <c r="BI45" i="14"/>
  <c r="BN45" i="14"/>
  <c r="BT44" i="14"/>
  <c r="CM44" i="14"/>
  <c r="CC44" i="14"/>
  <c r="BR44" i="14"/>
  <c r="CI44" i="14"/>
  <c r="CH44" i="14"/>
  <c r="CD44" i="14"/>
  <c r="CG44" i="14"/>
  <c r="BV44" i="14"/>
  <c r="CE44" i="14"/>
  <c r="BI44" i="14"/>
  <c r="BK44" i="14"/>
  <c r="BO44" i="14"/>
  <c r="BU44" i="14"/>
  <c r="BP44" i="14"/>
  <c r="CF44" i="14"/>
  <c r="BM44" i="14"/>
  <c r="CJ44" i="14"/>
  <c r="BL44" i="14"/>
  <c r="CB44" i="14"/>
  <c r="CP44" i="14"/>
  <c r="BQ44" i="14"/>
  <c r="CN44" i="14"/>
  <c r="CK44" i="14"/>
  <c r="CO44" i="14"/>
  <c r="CL44" i="14"/>
  <c r="BN44" i="14"/>
  <c r="BS44" i="14"/>
  <c r="BH44" i="14"/>
  <c r="BJ44" i="14"/>
  <c r="CM10" i="14"/>
  <c r="CP10" i="14"/>
  <c r="BR10" i="14"/>
  <c r="CJ10" i="14"/>
  <c r="BJ10" i="14"/>
  <c r="BK10" i="14"/>
  <c r="BO10" i="14"/>
  <c r="BU10" i="14"/>
  <c r="CC10" i="14"/>
  <c r="BV10" i="14"/>
  <c r="CF10" i="14"/>
  <c r="BS10" i="14"/>
  <c r="BM10" i="14"/>
  <c r="CN10" i="14"/>
  <c r="BL10" i="14"/>
  <c r="CL10" i="14"/>
  <c r="CD10" i="14"/>
  <c r="BQ10" i="14"/>
  <c r="CE10" i="14"/>
  <c r="BN10" i="14"/>
  <c r="CI10" i="14"/>
  <c r="CG10" i="14"/>
  <c r="BP10" i="14"/>
  <c r="BT10" i="14"/>
  <c r="BH10" i="14"/>
  <c r="CO10" i="14"/>
  <c r="BI10" i="14"/>
  <c r="CB10" i="14"/>
  <c r="CH10" i="14"/>
  <c r="CK10" i="14"/>
  <c r="CJ9" i="14"/>
  <c r="BP9" i="14"/>
  <c r="BQ9" i="14"/>
  <c r="CD9" i="14"/>
  <c r="CB9" i="14"/>
  <c r="CO9" i="14"/>
  <c r="CK9" i="14"/>
  <c r="CC9" i="14"/>
  <c r="CG9" i="14"/>
  <c r="CH9" i="14"/>
  <c r="BI9" i="14"/>
  <c r="CN9" i="14"/>
  <c r="BJ9" i="14"/>
  <c r="CL9" i="14"/>
  <c r="CP9" i="14"/>
  <c r="BM9" i="14"/>
  <c r="CE9" i="14"/>
  <c r="BT9" i="14"/>
  <c r="BN9" i="14"/>
  <c r="BV9" i="14"/>
  <c r="BH9" i="14"/>
  <c r="BO9" i="14"/>
  <c r="BU9" i="14"/>
  <c r="BS9" i="14"/>
  <c r="CI9" i="14"/>
  <c r="BK9" i="14"/>
  <c r="CF9" i="14"/>
  <c r="CM9" i="14"/>
  <c r="BR9" i="14"/>
  <c r="BL9" i="14"/>
  <c r="BU12" i="14"/>
  <c r="CH12" i="14"/>
  <c r="CI12" i="14"/>
  <c r="BH12" i="14"/>
  <c r="CC12" i="14"/>
  <c r="CN12" i="14"/>
  <c r="BJ12" i="14"/>
  <c r="CP12" i="14"/>
  <c r="CJ12" i="14"/>
  <c r="BP12" i="14"/>
  <c r="BL12" i="14"/>
  <c r="CD12" i="14"/>
  <c r="BV12" i="14"/>
  <c r="CG12" i="14"/>
  <c r="BR12" i="14"/>
  <c r="BM12" i="14"/>
  <c r="CK12" i="14"/>
  <c r="CO12" i="14"/>
  <c r="BK12" i="14"/>
  <c r="BT12" i="14"/>
  <c r="BN12" i="14"/>
  <c r="CL12" i="14"/>
  <c r="BI12" i="14"/>
  <c r="BS12" i="14"/>
  <c r="CF12" i="14"/>
  <c r="CE12" i="14"/>
  <c r="BO12" i="14"/>
  <c r="CB12" i="14"/>
  <c r="CM12" i="14"/>
  <c r="BQ12" i="14"/>
  <c r="CL32" i="14"/>
  <c r="CN32" i="14"/>
  <c r="CO32" i="14"/>
  <c r="CG32" i="14"/>
  <c r="CC32" i="14"/>
  <c r="CH32" i="14"/>
  <c r="CB32" i="14"/>
  <c r="CI32" i="14"/>
  <c r="BL32" i="14"/>
  <c r="BN32" i="14"/>
  <c r="BK32" i="14"/>
  <c r="BR32" i="14"/>
  <c r="CK32" i="14"/>
  <c r="BQ32" i="14"/>
  <c r="BV32" i="14"/>
  <c r="BJ32" i="14"/>
  <c r="BI32" i="14"/>
  <c r="CM32" i="14"/>
  <c r="BH32" i="14"/>
  <c r="CD32" i="14"/>
  <c r="BT32" i="14"/>
  <c r="BU32" i="14"/>
  <c r="CJ32" i="14"/>
  <c r="CE32" i="14"/>
  <c r="CF32" i="14"/>
  <c r="CP32" i="14"/>
  <c r="BP32" i="14"/>
  <c r="BO32" i="14"/>
  <c r="BS32" i="14"/>
  <c r="BM32" i="14"/>
  <c r="BQ46" i="14"/>
  <c r="CP46" i="14"/>
  <c r="CO46" i="14"/>
  <c r="CD46" i="14"/>
  <c r="CJ46" i="14"/>
  <c r="CC46" i="14"/>
  <c r="CH46" i="14"/>
  <c r="BO46" i="14"/>
  <c r="BK46" i="14"/>
  <c r="CG46" i="14"/>
  <c r="CI46" i="14"/>
  <c r="CB46" i="14"/>
  <c r="BM46" i="14"/>
  <c r="BT46" i="14"/>
  <c r="CK46" i="14"/>
  <c r="BP46" i="14"/>
  <c r="BR46" i="14"/>
  <c r="CN46" i="14"/>
  <c r="CF46" i="14"/>
  <c r="BI46" i="14"/>
  <c r="BH46" i="14"/>
  <c r="BS46" i="14"/>
  <c r="BV46" i="14"/>
  <c r="CL46" i="14"/>
  <c r="BU46" i="14"/>
  <c r="CE46" i="14"/>
  <c r="BJ46" i="14"/>
  <c r="CM46" i="14"/>
  <c r="BN46" i="14"/>
  <c r="BL46" i="14"/>
  <c r="BO38" i="14"/>
  <c r="CH38" i="14"/>
  <c r="CM38" i="14"/>
  <c r="BJ38" i="14"/>
  <c r="CP38" i="14"/>
  <c r="BV38" i="14"/>
  <c r="CD38" i="14"/>
  <c r="BP38" i="14"/>
  <c r="BI38" i="14"/>
  <c r="BS38" i="14"/>
  <c r="BN38" i="14"/>
  <c r="CK38" i="14"/>
  <c r="BM38" i="14"/>
  <c r="BH38" i="14"/>
  <c r="BQ38" i="14"/>
  <c r="CE38" i="14"/>
  <c r="BU38" i="14"/>
  <c r="BR38" i="14"/>
  <c r="CC38" i="14"/>
  <c r="CO38" i="14"/>
  <c r="CJ38" i="14"/>
  <c r="CN38" i="14"/>
  <c r="BL38" i="14"/>
  <c r="CI38" i="14"/>
  <c r="CG38" i="14"/>
  <c r="CL38" i="14"/>
  <c r="BK38" i="14"/>
  <c r="CB38" i="14"/>
  <c r="CF38" i="14"/>
  <c r="BT38" i="14"/>
  <c r="BQ22" i="14"/>
  <c r="CD22" i="14"/>
  <c r="CM22" i="14"/>
  <c r="BJ22" i="14"/>
  <c r="CK22" i="14"/>
  <c r="CO22" i="14"/>
  <c r="CE22" i="14"/>
  <c r="CL22" i="14"/>
  <c r="CC22" i="14"/>
  <c r="CB22" i="14"/>
  <c r="BI22" i="14"/>
  <c r="BK22" i="14"/>
  <c r="BT22" i="14"/>
  <c r="BS22" i="14"/>
  <c r="CP22" i="14"/>
  <c r="BO22" i="14"/>
  <c r="CI22" i="14"/>
  <c r="CG22" i="14"/>
  <c r="BM22" i="14"/>
  <c r="BL22" i="14"/>
  <c r="BR22" i="14"/>
  <c r="BP22" i="14"/>
  <c r="BN22" i="14"/>
  <c r="CN22" i="14"/>
  <c r="CH22" i="14"/>
  <c r="CJ22" i="14"/>
  <c r="CF22" i="14"/>
  <c r="BV22" i="14"/>
  <c r="BH22" i="14"/>
  <c r="BU22" i="14"/>
  <c r="CL27" i="14"/>
  <c r="BK27" i="14"/>
  <c r="BT27" i="14"/>
  <c r="CK27" i="14"/>
  <c r="CO27" i="14"/>
  <c r="BV27" i="14"/>
  <c r="CD27" i="14"/>
  <c r="BU27" i="14"/>
  <c r="CC27" i="14"/>
  <c r="BP27" i="14"/>
  <c r="CB27" i="14"/>
  <c r="BQ27" i="14"/>
  <c r="BR27" i="14"/>
  <c r="CP27" i="14"/>
  <c r="BS27" i="14"/>
  <c r="BO27" i="14"/>
  <c r="CF27" i="14"/>
  <c r="CJ27" i="14"/>
  <c r="CH27" i="14"/>
  <c r="CE27" i="14"/>
  <c r="CG27" i="14"/>
  <c r="CN27" i="14"/>
  <c r="CI27" i="14"/>
  <c r="BI27" i="14"/>
  <c r="BN27" i="14"/>
  <c r="BH27" i="14"/>
  <c r="BL27" i="14"/>
  <c r="CM27" i="14"/>
  <c r="BM27" i="14"/>
  <c r="BJ27" i="14"/>
  <c r="BU5" i="14"/>
  <c r="BJ5" i="14"/>
  <c r="BT5" i="14"/>
  <c r="BP5" i="14"/>
  <c r="CM5" i="14"/>
  <c r="BI5" i="14"/>
  <c r="CB5" i="14"/>
  <c r="CO5" i="14"/>
  <c r="CJ5" i="14"/>
  <c r="BL5" i="14"/>
  <c r="BO5" i="14"/>
  <c r="BN5" i="14"/>
  <c r="CN5" i="14"/>
  <c r="BK5" i="14"/>
  <c r="CD5" i="14"/>
  <c r="CH5" i="14"/>
  <c r="CL5" i="14"/>
  <c r="BV5" i="14"/>
  <c r="CI5" i="14"/>
  <c r="CF5" i="14"/>
  <c r="CG5" i="14"/>
  <c r="BM5" i="14"/>
  <c r="BS5" i="14"/>
  <c r="CE5" i="14"/>
  <c r="BR5" i="14"/>
  <c r="CC5" i="14"/>
  <c r="CP5" i="14"/>
  <c r="BH5" i="14"/>
  <c r="BQ5" i="14"/>
  <c r="CK5" i="14"/>
  <c r="BL42" i="14"/>
  <c r="CB42" i="14"/>
  <c r="CD42" i="14"/>
  <c r="CM42" i="14"/>
  <c r="CK42" i="14"/>
  <c r="BQ42" i="14"/>
  <c r="BP42" i="14"/>
  <c r="BK42" i="14"/>
  <c r="CO42" i="14"/>
  <c r="CL42" i="14"/>
  <c r="CE42" i="14"/>
  <c r="BU42" i="14"/>
  <c r="CC42" i="14"/>
  <c r="BT42" i="14"/>
  <c r="BR42" i="14"/>
  <c r="CP42" i="14"/>
  <c r="CF42" i="14"/>
  <c r="BS42" i="14"/>
  <c r="CN42" i="14"/>
  <c r="CI42" i="14"/>
  <c r="BM42" i="14"/>
  <c r="BV42" i="14"/>
  <c r="CG42" i="14"/>
  <c r="BI42" i="14"/>
  <c r="BO42" i="14"/>
  <c r="BJ42" i="14"/>
  <c r="BH42" i="14"/>
  <c r="CH42" i="14"/>
  <c r="BN42" i="14"/>
  <c r="CJ42" i="14"/>
  <c r="CF33" i="14"/>
  <c r="BH33" i="14"/>
  <c r="BR33" i="14"/>
  <c r="CE33" i="14"/>
  <c r="CP33" i="14"/>
  <c r="BK33" i="14"/>
  <c r="CD33" i="14"/>
  <c r="BV33" i="14"/>
  <c r="CJ33" i="14"/>
  <c r="BP33" i="14"/>
  <c r="CO33" i="14"/>
  <c r="CB33" i="14"/>
  <c r="CC33" i="14"/>
  <c r="BU33" i="14"/>
  <c r="CN33" i="14"/>
  <c r="BO33" i="14"/>
  <c r="CG33" i="14"/>
  <c r="BJ33" i="14"/>
  <c r="BQ33" i="14"/>
  <c r="BM33" i="14"/>
  <c r="CH33" i="14"/>
  <c r="CL33" i="14"/>
  <c r="BN33" i="14"/>
  <c r="BS33" i="14"/>
  <c r="BI33" i="14"/>
  <c r="BL33" i="14"/>
  <c r="BT33" i="14"/>
  <c r="CK33" i="14"/>
  <c r="CM33" i="14"/>
  <c r="CI33" i="14"/>
  <c r="BK53" i="14"/>
  <c r="CO53" i="14"/>
  <c r="BT53" i="14"/>
  <c r="CI53" i="14"/>
  <c r="BO53" i="14"/>
  <c r="BN53" i="14"/>
  <c r="CH53" i="14"/>
  <c r="BV53" i="14"/>
  <c r="CM53" i="14"/>
  <c r="CK53" i="14"/>
  <c r="BJ53" i="14"/>
  <c r="CB53" i="14"/>
  <c r="BM53" i="14"/>
  <c r="CE53" i="14"/>
  <c r="CN53" i="14"/>
  <c r="BP53" i="14"/>
  <c r="CJ53" i="14"/>
  <c r="BU53" i="14"/>
  <c r="CF53" i="14"/>
  <c r="CP53" i="14"/>
  <c r="BS53" i="14"/>
  <c r="BH53" i="14"/>
  <c r="BQ53" i="14"/>
  <c r="CD53" i="14"/>
  <c r="CL53" i="14"/>
  <c r="BL53" i="14"/>
  <c r="CG53" i="14"/>
  <c r="CC53" i="14"/>
  <c r="BI53" i="14"/>
  <c r="BR53" i="14"/>
  <c r="CP25" i="14"/>
  <c r="CJ25" i="14"/>
  <c r="BP25" i="14"/>
  <c r="BH25" i="14"/>
  <c r="BL25" i="14"/>
  <c r="BR25" i="14"/>
  <c r="CB25" i="14"/>
  <c r="BK25" i="14"/>
  <c r="CL25" i="14"/>
  <c r="BN25" i="14"/>
  <c r="CH25" i="14"/>
  <c r="BM25" i="14"/>
  <c r="CD25" i="14"/>
  <c r="BS25" i="14"/>
  <c r="CN25" i="14"/>
  <c r="CC25" i="14"/>
  <c r="CF25" i="14"/>
  <c r="CI25" i="14"/>
  <c r="BI25" i="14"/>
  <c r="CO25" i="14"/>
  <c r="CK25" i="14"/>
  <c r="CE25" i="14"/>
  <c r="BJ25" i="14"/>
  <c r="CG25" i="14"/>
  <c r="BO25" i="14"/>
  <c r="BU25" i="14"/>
  <c r="BT25" i="14"/>
  <c r="BV25" i="14"/>
  <c r="CM25" i="14"/>
  <c r="BQ25" i="14"/>
  <c r="CD36" i="14"/>
  <c r="BR36" i="14"/>
  <c r="BS36" i="14"/>
  <c r="CH36" i="14"/>
  <c r="CG36" i="14"/>
  <c r="CC36" i="14"/>
  <c r="BP36" i="14"/>
  <c r="BI36" i="14"/>
  <c r="BJ36" i="14"/>
  <c r="CK36" i="14"/>
  <c r="CM36" i="14"/>
  <c r="CL36" i="14"/>
  <c r="BL36" i="14"/>
  <c r="BU36" i="14"/>
  <c r="BM36" i="14"/>
  <c r="CF36" i="14"/>
  <c r="BO36" i="14"/>
  <c r="CP36" i="14"/>
  <c r="CJ36" i="14"/>
  <c r="CB36" i="14"/>
  <c r="BV36" i="14"/>
  <c r="CI36" i="14"/>
  <c r="CN36" i="14"/>
  <c r="CE36" i="14"/>
  <c r="BK36" i="14"/>
  <c r="BN36" i="14"/>
  <c r="BQ36" i="14"/>
  <c r="BH36" i="14"/>
  <c r="CO36" i="14"/>
  <c r="BT36" i="14"/>
  <c r="CL7" i="14"/>
  <c r="BM7" i="14"/>
  <c r="CN7" i="14"/>
  <c r="CB7" i="14"/>
  <c r="CF7" i="14"/>
  <c r="BT7" i="14"/>
  <c r="BO7" i="14"/>
  <c r="BI7" i="14"/>
  <c r="CE7" i="14"/>
  <c r="CM7" i="14"/>
  <c r="CH7" i="14"/>
  <c r="CC7" i="14"/>
  <c r="BH7" i="14"/>
  <c r="BP7" i="14"/>
  <c r="BJ7" i="14"/>
  <c r="BS7" i="14"/>
  <c r="CI7" i="14"/>
  <c r="BK7" i="14"/>
  <c r="CO7" i="14"/>
  <c r="BR7" i="14"/>
  <c r="CP7" i="14"/>
  <c r="BL7" i="14"/>
  <c r="BN7" i="14"/>
  <c r="BQ7" i="14"/>
  <c r="BV7" i="14"/>
  <c r="BU7" i="14"/>
  <c r="CD7" i="14"/>
  <c r="CJ7" i="14"/>
  <c r="CG7" i="14"/>
  <c r="CK7" i="14"/>
  <c r="CO26" i="14"/>
  <c r="BR26" i="14"/>
  <c r="CD26" i="14"/>
  <c r="CM26" i="14"/>
  <c r="BO26" i="14"/>
  <c r="CE26" i="14"/>
  <c r="CL26" i="14"/>
  <c r="CC26" i="14"/>
  <c r="CK26" i="14"/>
  <c r="CI26" i="14"/>
  <c r="BU26" i="14"/>
  <c r="BP26" i="14"/>
  <c r="BQ26" i="14"/>
  <c r="BH26" i="14"/>
  <c r="CH26" i="14"/>
  <c r="BJ26" i="14"/>
  <c r="BL26" i="14"/>
  <c r="BI26" i="14"/>
  <c r="BM26" i="14"/>
  <c r="CJ26" i="14"/>
  <c r="BN26" i="14"/>
  <c r="BV26" i="14"/>
  <c r="CP26" i="14"/>
  <c r="BT26" i="14"/>
  <c r="CF26" i="14"/>
  <c r="CN26" i="14"/>
  <c r="CG26" i="14"/>
  <c r="BS26" i="14"/>
  <c r="CB26" i="14"/>
  <c r="BK26" i="14"/>
  <c r="CJ20" i="14"/>
  <c r="BP20" i="14"/>
  <c r="CN20" i="14"/>
  <c r="BU20" i="14"/>
  <c r="BK20" i="14"/>
  <c r="CF20" i="14"/>
  <c r="BV20" i="14"/>
  <c r="BI20" i="14"/>
  <c r="BO20" i="14"/>
  <c r="CI20" i="14"/>
  <c r="BL20" i="14"/>
  <c r="BM20" i="14"/>
  <c r="CO20" i="14"/>
  <c r="BR20" i="14"/>
  <c r="CP20" i="14"/>
  <c r="BJ20" i="14"/>
  <c r="BH20" i="14"/>
  <c r="BN20" i="14"/>
  <c r="CD20" i="14"/>
  <c r="CH20" i="14"/>
  <c r="CK20" i="14"/>
  <c r="BQ20" i="14"/>
  <c r="CL20" i="14"/>
  <c r="CM20" i="14"/>
  <c r="BT20" i="14"/>
  <c r="CE20" i="14"/>
  <c r="CB20" i="14"/>
  <c r="CC20" i="14"/>
  <c r="CG20" i="14"/>
  <c r="BS20" i="14"/>
  <c r="CF37" i="14"/>
  <c r="BN37" i="14"/>
  <c r="CP37" i="14"/>
  <c r="CE37" i="14"/>
  <c r="CN37" i="14"/>
  <c r="BO37" i="14"/>
  <c r="BL37" i="14"/>
  <c r="BI37" i="14"/>
  <c r="BK37" i="14"/>
  <c r="CI37" i="14"/>
  <c r="BH37" i="14"/>
  <c r="BT37" i="14"/>
  <c r="CG37" i="14"/>
  <c r="CD37" i="14"/>
  <c r="BV37" i="14"/>
  <c r="CH37" i="14"/>
  <c r="BQ37" i="14"/>
  <c r="CO37" i="14"/>
  <c r="BR37" i="14"/>
  <c r="BJ37" i="14"/>
  <c r="CK37" i="14"/>
  <c r="BS37" i="14"/>
  <c r="CL37" i="14"/>
  <c r="BP37" i="14"/>
  <c r="BU37" i="14"/>
  <c r="BM37" i="14"/>
  <c r="CM37" i="14"/>
  <c r="CC37" i="14"/>
  <c r="CB37" i="14"/>
  <c r="CJ37" i="14"/>
  <c r="CK52" i="14"/>
  <c r="CP52" i="14"/>
  <c r="BQ52" i="14"/>
  <c r="BJ52" i="14"/>
  <c r="CB52" i="14"/>
  <c r="CC52" i="14"/>
  <c r="BO52" i="14"/>
  <c r="CN52" i="14"/>
  <c r="CF52" i="14"/>
  <c r="BH52" i="14"/>
  <c r="CE52" i="14"/>
  <c r="CM52" i="14"/>
  <c r="BV52" i="14"/>
  <c r="BM52" i="14"/>
  <c r="CO52" i="14"/>
  <c r="BP52" i="14"/>
  <c r="CL52" i="14"/>
  <c r="CD52" i="14"/>
  <c r="BK52" i="14"/>
  <c r="CG52" i="14"/>
  <c r="BU52" i="14"/>
  <c r="CH52" i="14"/>
  <c r="BS52" i="14"/>
  <c r="CI52" i="14"/>
  <c r="BT52" i="14"/>
  <c r="CJ52" i="14"/>
  <c r="BN52" i="14"/>
  <c r="BL52" i="14"/>
  <c r="BR52" i="14"/>
  <c r="BI52" i="14"/>
  <c r="BQ16" i="14"/>
  <c r="BM16" i="14"/>
  <c r="CN16" i="14"/>
  <c r="CD16" i="14"/>
  <c r="CB16" i="14"/>
  <c r="CC16" i="14"/>
  <c r="CL16" i="14"/>
  <c r="BV16" i="14"/>
  <c r="BH16" i="14"/>
  <c r="CM16" i="14"/>
  <c r="BO16" i="14"/>
  <c r="BI16" i="14"/>
  <c r="BL16" i="14"/>
  <c r="CO16" i="14"/>
  <c r="BU16" i="14"/>
  <c r="CE16" i="14"/>
  <c r="CF16" i="14"/>
  <c r="BN16" i="14"/>
  <c r="BK16" i="14"/>
  <c r="CK16" i="14"/>
  <c r="CP16" i="14"/>
  <c r="BS16" i="14"/>
  <c r="CI16" i="14"/>
  <c r="BR16" i="14"/>
  <c r="BP16" i="14"/>
  <c r="CJ16" i="14"/>
  <c r="BT16" i="14"/>
  <c r="BJ16" i="14"/>
  <c r="CG16" i="14"/>
  <c r="CH16" i="14"/>
  <c r="CP21" i="14"/>
  <c r="BJ21" i="14"/>
  <c r="CK21" i="14"/>
  <c r="BV21" i="14"/>
  <c r="CH21" i="14"/>
  <c r="BQ21" i="14"/>
  <c r="CE21" i="14"/>
  <c r="CD21" i="14"/>
  <c r="CJ21" i="14"/>
  <c r="BR21" i="14"/>
  <c r="CC21" i="14"/>
  <c r="BN21" i="14"/>
  <c r="BP21" i="14"/>
  <c r="CL21" i="14"/>
  <c r="BI21" i="14"/>
  <c r="CO21" i="14"/>
  <c r="BT21" i="14"/>
  <c r="BS21" i="14"/>
  <c r="CG21" i="14"/>
  <c r="CN21" i="14"/>
  <c r="BM21" i="14"/>
  <c r="CI21" i="14"/>
  <c r="BO21" i="14"/>
  <c r="BK21" i="14"/>
  <c r="BU21" i="14"/>
  <c r="BH21" i="14"/>
  <c r="CB21" i="14"/>
  <c r="BL21" i="14"/>
  <c r="CM21" i="14"/>
  <c r="CF21" i="14"/>
  <c r="BO8" i="14"/>
  <c r="CE8" i="14"/>
  <c r="BM8" i="14"/>
  <c r="CO8" i="14"/>
  <c r="CN8" i="14"/>
  <c r="CP8" i="14"/>
  <c r="CL8" i="14"/>
  <c r="BL8" i="14"/>
  <c r="BR8" i="14"/>
  <c r="BH8" i="14"/>
  <c r="BI8" i="14"/>
  <c r="BN8" i="14"/>
  <c r="CI8" i="14"/>
  <c r="CK8" i="14"/>
  <c r="BJ8" i="14"/>
  <c r="CG8" i="14"/>
  <c r="CB8" i="14"/>
  <c r="CC8" i="14"/>
  <c r="CH8" i="14"/>
  <c r="CM8" i="14"/>
  <c r="BQ8" i="14"/>
  <c r="BS8" i="14"/>
  <c r="CD8" i="14"/>
  <c r="BK8" i="14"/>
  <c r="BP8" i="14"/>
  <c r="CJ8" i="14"/>
  <c r="BV8" i="14"/>
  <c r="BT8" i="14"/>
  <c r="BU8" i="14"/>
  <c r="CF8" i="14"/>
  <c r="CF47" i="14"/>
  <c r="BR47" i="14"/>
  <c r="CB47" i="14"/>
  <c r="CH47" i="14"/>
  <c r="CN47" i="14"/>
  <c r="CD47" i="14"/>
  <c r="BQ47" i="14"/>
  <c r="CC47" i="14"/>
  <c r="BK47" i="14"/>
  <c r="BS47" i="14"/>
  <c r="CP47" i="14"/>
  <c r="BV47" i="14"/>
  <c r="BU47" i="14"/>
  <c r="CG47" i="14"/>
  <c r="BJ47" i="14"/>
  <c r="BI47" i="14"/>
  <c r="BT47" i="14"/>
  <c r="CM47" i="14"/>
  <c r="CI47" i="14"/>
  <c r="CO47" i="14"/>
  <c r="CE47" i="14"/>
  <c r="CK47" i="14"/>
  <c r="CL47" i="14"/>
  <c r="CJ47" i="14"/>
  <c r="BN47" i="14"/>
  <c r="BO47" i="14"/>
  <c r="BL47" i="14"/>
  <c r="BP47" i="14"/>
  <c r="BH47" i="14"/>
  <c r="BM47" i="14"/>
  <c r="BS54" i="14"/>
  <c r="BI54" i="14"/>
  <c r="BV54" i="14"/>
  <c r="CD54" i="14"/>
  <c r="BQ54" i="14"/>
  <c r="BK54" i="14"/>
  <c r="CK54" i="14"/>
  <c r="BH54" i="14"/>
  <c r="BL54" i="14"/>
  <c r="CH54" i="14"/>
  <c r="BJ54" i="14"/>
  <c r="BO54" i="14"/>
  <c r="CC54" i="14"/>
  <c r="CI54" i="14"/>
  <c r="CL54" i="14"/>
  <c r="BT54" i="14"/>
  <c r="CP54" i="14"/>
  <c r="CJ54" i="14"/>
  <c r="BR54" i="14"/>
  <c r="CM54" i="14"/>
  <c r="CE54" i="14"/>
  <c r="CF54" i="14"/>
  <c r="CO54" i="14"/>
  <c r="CN54" i="14"/>
  <c r="CB54" i="14"/>
  <c r="BU54" i="14"/>
  <c r="CG54" i="14"/>
  <c r="BM54" i="14"/>
  <c r="BN54" i="14"/>
  <c r="BP54" i="14"/>
  <c r="BT18" i="14"/>
  <c r="BP18" i="14"/>
  <c r="CD18" i="14"/>
  <c r="BM18" i="14"/>
  <c r="CO18" i="14"/>
  <c r="CL18" i="14"/>
  <c r="BR18" i="14"/>
  <c r="CJ18" i="14"/>
  <c r="CP18" i="14"/>
  <c r="BH18" i="14"/>
  <c r="BO18" i="14"/>
  <c r="BK18" i="14"/>
  <c r="BL18" i="14"/>
  <c r="BU18" i="14"/>
  <c r="BJ18" i="14"/>
  <c r="CK18" i="14"/>
  <c r="CF18" i="14"/>
  <c r="BV18" i="14"/>
  <c r="CM18" i="14"/>
  <c r="BQ18" i="14"/>
  <c r="CC18" i="14"/>
  <c r="BS18" i="14"/>
  <c r="CB18" i="14"/>
  <c r="CI18" i="14"/>
  <c r="CG18" i="14"/>
  <c r="CE18" i="14"/>
  <c r="BN18" i="14"/>
  <c r="CH18" i="14"/>
  <c r="CN18" i="14"/>
  <c r="BI18" i="14"/>
  <c r="CG28" i="14"/>
  <c r="CN28" i="14"/>
  <c r="BV28" i="14"/>
  <c r="BN28" i="14"/>
  <c r="CK28" i="14"/>
  <c r="CI28" i="14"/>
  <c r="CD28" i="14"/>
  <c r="BU28" i="14"/>
  <c r="CH28" i="14"/>
  <c r="BR28" i="14"/>
  <c r="BS28" i="14"/>
  <c r="BT28" i="14"/>
  <c r="BJ28" i="14"/>
  <c r="CP28" i="14"/>
  <c r="BO28" i="14"/>
  <c r="BH28" i="14"/>
  <c r="CJ28" i="14"/>
  <c r="CE28" i="14"/>
  <c r="BI28" i="14"/>
  <c r="BP28" i="14"/>
  <c r="CB28" i="14"/>
  <c r="BM28" i="14"/>
  <c r="CM28" i="14"/>
  <c r="CF28" i="14"/>
  <c r="BL28" i="14"/>
  <c r="CO28" i="14"/>
  <c r="CC28" i="14"/>
  <c r="BK28" i="14"/>
  <c r="BQ28" i="14"/>
  <c r="CL28" i="14"/>
  <c r="BM49" i="14"/>
  <c r="CH49" i="14"/>
  <c r="BV49" i="14"/>
  <c r="CE49" i="14"/>
  <c r="CO49" i="14"/>
  <c r="BO49" i="14"/>
  <c r="CC49" i="14"/>
  <c r="BS49" i="14"/>
  <c r="CN49" i="14"/>
  <c r="CK49" i="14"/>
  <c r="CF49" i="14"/>
  <c r="BQ49" i="14"/>
  <c r="BP49" i="14"/>
  <c r="CM49" i="14"/>
  <c r="BU49" i="14"/>
  <c r="CD49" i="14"/>
  <c r="CB49" i="14"/>
  <c r="BT49" i="14"/>
  <c r="BN49" i="14"/>
  <c r="CL49" i="14"/>
  <c r="BL49" i="14"/>
  <c r="BK49" i="14"/>
  <c r="CI49" i="14"/>
  <c r="CG49" i="14"/>
  <c r="BI49" i="14"/>
  <c r="CJ49" i="14"/>
  <c r="CP49" i="14"/>
  <c r="BH49" i="14"/>
  <c r="BR49" i="14"/>
  <c r="BJ49" i="14"/>
  <c r="BN41" i="14"/>
  <c r="BI41" i="14"/>
  <c r="BL41" i="14"/>
  <c r="BS41" i="14"/>
  <c r="CC41" i="14"/>
  <c r="CM41" i="14"/>
  <c r="CG41" i="14"/>
  <c r="CN41" i="14"/>
  <c r="BO41" i="14"/>
  <c r="BR41" i="14"/>
  <c r="BH41" i="14"/>
  <c r="CO41" i="14"/>
  <c r="CF41" i="14"/>
  <c r="BP41" i="14"/>
  <c r="CK41" i="14"/>
  <c r="CD41" i="14"/>
  <c r="CL41" i="14"/>
  <c r="BJ41" i="14"/>
  <c r="CE41" i="14"/>
  <c r="CJ41" i="14"/>
  <c r="CP41" i="14"/>
  <c r="CB41" i="14"/>
  <c r="BM41" i="14"/>
  <c r="BQ41" i="14"/>
  <c r="CI41" i="14"/>
  <c r="CH41" i="14"/>
  <c r="BT41" i="14"/>
  <c r="BV41" i="14"/>
  <c r="BK41" i="14"/>
  <c r="BU41" i="14"/>
  <c r="CH50" i="14"/>
  <c r="BN50" i="14"/>
  <c r="CG50" i="14"/>
  <c r="BM50" i="14"/>
  <c r="BL50" i="14"/>
  <c r="BT50" i="14"/>
  <c r="BU50" i="14"/>
  <c r="CP50" i="14"/>
  <c r="BS50" i="14"/>
  <c r="CN50" i="14"/>
  <c r="CJ50" i="14"/>
  <c r="CF50" i="14"/>
  <c r="CM50" i="14"/>
  <c r="BR50" i="14"/>
  <c r="CB50" i="14"/>
  <c r="BP50" i="14"/>
  <c r="CC50" i="14"/>
  <c r="BV50" i="14"/>
  <c r="BH50" i="14"/>
  <c r="BO50" i="14"/>
  <c r="BQ50" i="14"/>
  <c r="CO50" i="14"/>
  <c r="BJ50" i="14"/>
  <c r="CL50" i="14"/>
  <c r="CE50" i="14"/>
  <c r="CI50" i="14"/>
  <c r="CD50" i="14"/>
  <c r="CK50" i="14"/>
  <c r="BK50" i="14"/>
  <c r="BI50" i="14"/>
  <c r="CM55" i="14"/>
  <c r="BV55" i="14"/>
  <c r="CG55" i="14"/>
  <c r="CN55" i="14"/>
  <c r="CL55" i="14"/>
  <c r="CJ55" i="14"/>
  <c r="CI55" i="14"/>
  <c r="CO55" i="14"/>
  <c r="CC55" i="14"/>
  <c r="CF55" i="14"/>
  <c r="BJ55" i="14"/>
  <c r="CD55" i="14"/>
  <c r="BH55" i="14"/>
  <c r="CE55" i="14"/>
  <c r="BO55" i="14"/>
  <c r="BI55" i="14"/>
  <c r="CH55" i="14"/>
  <c r="BN55" i="14"/>
  <c r="BT55" i="14"/>
  <c r="BK55" i="14"/>
  <c r="BP55" i="14"/>
  <c r="CK55" i="14"/>
  <c r="BL55" i="14"/>
  <c r="CP55" i="14"/>
  <c r="BM55" i="14"/>
  <c r="BS55" i="14"/>
  <c r="BQ55" i="14"/>
  <c r="BR55" i="14"/>
  <c r="CB55" i="14"/>
  <c r="BU55" i="14"/>
  <c r="CE34" i="14"/>
  <c r="CP34" i="14"/>
  <c r="CG34" i="14"/>
  <c r="CJ34" i="14"/>
  <c r="BO34" i="14"/>
  <c r="BR34" i="14"/>
  <c r="CN34" i="14"/>
  <c r="BP34" i="14"/>
  <c r="CO34" i="14"/>
  <c r="CI34" i="14"/>
  <c r="BQ34" i="14"/>
  <c r="BI34" i="14"/>
  <c r="CF34" i="14"/>
  <c r="BL34" i="14"/>
  <c r="CM34" i="14"/>
  <c r="CK34" i="14"/>
  <c r="BT34" i="14"/>
  <c r="CB34" i="14"/>
  <c r="BS34" i="14"/>
  <c r="BH34" i="14"/>
  <c r="BK34" i="14"/>
  <c r="CH34" i="14"/>
  <c r="BM34" i="14"/>
  <c r="BV34" i="14"/>
  <c r="CD34" i="14"/>
  <c r="BN34" i="14"/>
  <c r="CC34" i="14"/>
  <c r="BU34" i="14"/>
  <c r="CL34" i="14"/>
  <c r="BJ34" i="14"/>
  <c r="CP24" i="14"/>
  <c r="BU24" i="14"/>
  <c r="CE24" i="14"/>
  <c r="BT24" i="14"/>
  <c r="BS24" i="14"/>
  <c r="BI24" i="14"/>
  <c r="CM24" i="14"/>
  <c r="BJ24" i="14"/>
  <c r="CJ24" i="14"/>
  <c r="CC24" i="14"/>
  <c r="CK24" i="14"/>
  <c r="CF24" i="14"/>
  <c r="CB24" i="14"/>
  <c r="CH24" i="14"/>
  <c r="CL24" i="14"/>
  <c r="CN24" i="14"/>
  <c r="CI24" i="14"/>
  <c r="BQ24" i="14"/>
  <c r="BV24" i="14"/>
  <c r="BH24" i="14"/>
  <c r="CD24" i="14"/>
  <c r="BP24" i="14"/>
  <c r="BL24" i="14"/>
  <c r="BO24" i="14"/>
  <c r="BR24" i="14"/>
  <c r="BK24" i="14"/>
  <c r="BM24" i="14"/>
  <c r="BN24" i="14"/>
  <c r="CO24" i="14"/>
  <c r="CG24" i="14"/>
  <c r="BU23" i="14"/>
  <c r="BN23" i="14"/>
  <c r="CC23" i="14"/>
  <c r="CJ23" i="14"/>
  <c r="CK23" i="14"/>
  <c r="CM23" i="14"/>
  <c r="BV23" i="14"/>
  <c r="BH23" i="14"/>
  <c r="BO23" i="14"/>
  <c r="CH23" i="14"/>
  <c r="CB23" i="14"/>
  <c r="CF23" i="14"/>
  <c r="CN23" i="14"/>
  <c r="BK23" i="14"/>
  <c r="BS23" i="14"/>
  <c r="CG23" i="14"/>
  <c r="BJ23" i="14"/>
  <c r="CD23" i="14"/>
  <c r="CE23" i="14"/>
  <c r="CI23" i="14"/>
  <c r="BR23" i="14"/>
  <c r="BL23" i="14"/>
  <c r="BI23" i="14"/>
  <c r="BP23" i="14"/>
  <c r="BM23" i="14"/>
  <c r="CP23" i="14"/>
  <c r="CO23" i="14"/>
  <c r="BT23" i="14"/>
  <c r="BQ23" i="14"/>
  <c r="CL23" i="14"/>
  <c r="CE15" i="14"/>
  <c r="BH15" i="14"/>
  <c r="BL15" i="14"/>
  <c r="CD15" i="14"/>
  <c r="BJ15" i="14"/>
  <c r="BI15" i="14"/>
  <c r="BO15" i="14"/>
  <c r="CJ15" i="14"/>
  <c r="CC15" i="14"/>
  <c r="CB15" i="14"/>
  <c r="CO15" i="14"/>
  <c r="CP15" i="14"/>
  <c r="BT15" i="14"/>
  <c r="BP15" i="14"/>
  <c r="CI15" i="14"/>
  <c r="CG15" i="14"/>
  <c r="BQ15" i="14"/>
  <c r="BK15" i="14"/>
  <c r="CF15" i="14"/>
  <c r="CH15" i="14"/>
  <c r="CM15" i="14"/>
  <c r="BR15" i="14"/>
  <c r="CK15" i="14"/>
  <c r="BU15" i="14"/>
  <c r="BV15" i="14"/>
  <c r="BN15" i="14"/>
  <c r="CN15" i="14"/>
  <c r="BM15" i="14"/>
  <c r="BS15" i="14"/>
  <c r="CL15" i="14"/>
  <c r="BS11" i="14"/>
  <c r="BP11" i="14"/>
  <c r="CO11" i="14"/>
  <c r="CJ11" i="14"/>
  <c r="CF11" i="14"/>
  <c r="CL11" i="14"/>
  <c r="BQ11" i="14"/>
  <c r="BM11" i="14"/>
  <c r="BH11" i="14"/>
  <c r="CD11" i="14"/>
  <c r="CM11" i="14"/>
  <c r="BK11" i="14"/>
  <c r="BL11" i="14"/>
  <c r="BT11" i="14"/>
  <c r="BR11" i="14"/>
  <c r="BU11" i="14"/>
  <c r="BJ11" i="14"/>
  <c r="CC11" i="14"/>
  <c r="CP11" i="14"/>
  <c r="BV11" i="14"/>
  <c r="BI11" i="14"/>
  <c r="CE11" i="14"/>
  <c r="CK11" i="14"/>
  <c r="CN11" i="14"/>
  <c r="BN11" i="14"/>
  <c r="CG11" i="14"/>
  <c r="BO11" i="14"/>
  <c r="CI11" i="14"/>
  <c r="CB11" i="14"/>
  <c r="CH11" i="14"/>
  <c r="CP29" i="14"/>
  <c r="BO29" i="14"/>
  <c r="CN29" i="14"/>
  <c r="BI29" i="14"/>
  <c r="CO29" i="14"/>
  <c r="CL29" i="14"/>
  <c r="BR29" i="14"/>
  <c r="BL29" i="14"/>
  <c r="CM29" i="14"/>
  <c r="BQ29" i="14"/>
  <c r="BU29" i="14"/>
  <c r="CE29" i="14"/>
  <c r="CI29" i="14"/>
  <c r="CB29" i="14"/>
  <c r="CC29" i="14"/>
  <c r="CD29" i="14"/>
  <c r="CF29" i="14"/>
  <c r="BH29" i="14"/>
  <c r="BJ29" i="14"/>
  <c r="BM29" i="14"/>
  <c r="CJ29" i="14"/>
  <c r="BN29" i="14"/>
  <c r="BP29" i="14"/>
  <c r="BT29" i="14"/>
  <c r="CH29" i="14"/>
  <c r="CG29" i="14"/>
  <c r="CK29" i="14"/>
  <c r="BS29" i="14"/>
  <c r="BV29" i="14"/>
  <c r="BK29" i="14"/>
  <c r="BM43" i="14"/>
  <c r="CL43" i="14"/>
  <c r="CE43" i="14"/>
  <c r="BR43" i="14"/>
  <c r="BK43" i="14"/>
  <c r="CD43" i="14"/>
  <c r="BL43" i="14"/>
  <c r="CC43" i="14"/>
  <c r="CO43" i="14"/>
  <c r="CJ43" i="14"/>
  <c r="BV43" i="14"/>
  <c r="CM43" i="14"/>
  <c r="BP43" i="14"/>
  <c r="CK43" i="14"/>
  <c r="BJ43" i="14"/>
  <c r="CG43" i="14"/>
  <c r="BU43" i="14"/>
  <c r="CB43" i="14"/>
  <c r="BS43" i="14"/>
  <c r="BQ43" i="14"/>
  <c r="CN43" i="14"/>
  <c r="BH43" i="14"/>
  <c r="CF43" i="14"/>
  <c r="BN43" i="14"/>
  <c r="CP43" i="14"/>
  <c r="BO43" i="14"/>
  <c r="BT43" i="14"/>
  <c r="CI43" i="14"/>
  <c r="BI43" i="14"/>
  <c r="CH43" i="14"/>
  <c r="BK13" i="14"/>
  <c r="BI13" i="14"/>
  <c r="CJ13" i="14"/>
  <c r="CM13" i="14"/>
  <c r="BJ13" i="14"/>
  <c r="BU13" i="14"/>
  <c r="BO13" i="14"/>
  <c r="CK13" i="14"/>
  <c r="CF13" i="14"/>
  <c r="CN13" i="14"/>
  <c r="CD13" i="14"/>
  <c r="CB13" i="14"/>
  <c r="BH13" i="14"/>
  <c r="BR13" i="14"/>
  <c r="BS13" i="14"/>
  <c r="BT13" i="14"/>
  <c r="CI13" i="14"/>
  <c r="BM13" i="14"/>
  <c r="BQ13" i="14"/>
  <c r="BV13" i="14"/>
  <c r="CE13" i="14"/>
  <c r="CO13" i="14"/>
  <c r="CL13" i="14"/>
  <c r="BN13" i="14"/>
  <c r="BP13" i="14"/>
  <c r="CP13" i="14"/>
  <c r="BL13" i="14"/>
  <c r="CG13" i="14"/>
  <c r="CH13" i="14"/>
  <c r="CC13" i="14"/>
  <c r="BN30" i="14"/>
  <c r="CN30" i="14"/>
  <c r="CG30" i="14"/>
  <c r="BL30" i="14"/>
  <c r="BQ30" i="14"/>
  <c r="BT30" i="14"/>
  <c r="CD30" i="14"/>
  <c r="BM30" i="14"/>
  <c r="BU30" i="14"/>
  <c r="CB30" i="14"/>
  <c r="BS30" i="14"/>
  <c r="CH30" i="14"/>
  <c r="CO30" i="14"/>
  <c r="CM30" i="14"/>
  <c r="BK30" i="14"/>
  <c r="CE30" i="14"/>
  <c r="CF30" i="14"/>
  <c r="BI30" i="14"/>
  <c r="CI30" i="14"/>
  <c r="CP30" i="14"/>
  <c r="BP30" i="14"/>
  <c r="CL30" i="14"/>
  <c r="CK30" i="14"/>
  <c r="BH30" i="14"/>
  <c r="BJ30" i="14"/>
  <c r="BV30" i="14"/>
  <c r="CJ30" i="14"/>
  <c r="BO30" i="14"/>
  <c r="BR30" i="14"/>
  <c r="CC30" i="14"/>
  <c r="CI48" i="14"/>
  <c r="CG48" i="14"/>
  <c r="CP48" i="14"/>
  <c r="BP48" i="14"/>
  <c r="CB48" i="14"/>
  <c r="CL48" i="14"/>
  <c r="CH48" i="14"/>
  <c r="BK48" i="14"/>
  <c r="BN48" i="14"/>
  <c r="BI48" i="14"/>
  <c r="CC48" i="14"/>
  <c r="CM48" i="14"/>
  <c r="BU48" i="14"/>
  <c r="BH48" i="14"/>
  <c r="BJ48" i="14"/>
  <c r="CD48" i="14"/>
  <c r="BM48" i="14"/>
  <c r="CK48" i="14"/>
  <c r="BR48" i="14"/>
  <c r="CO48" i="14"/>
  <c r="BL48" i="14"/>
  <c r="BQ48" i="14"/>
  <c r="CE48" i="14"/>
  <c r="BT48" i="14"/>
  <c r="BO48" i="14"/>
  <c r="BV48" i="14"/>
  <c r="BS48" i="14"/>
  <c r="CN48" i="14"/>
  <c r="CF48" i="14"/>
  <c r="CJ48" i="14"/>
  <c r="CO51" i="14"/>
  <c r="CM51" i="14"/>
  <c r="CG51" i="14"/>
  <c r="BI51" i="14"/>
  <c r="CD51" i="14"/>
  <c r="BK51" i="14"/>
  <c r="BL51" i="14"/>
  <c r="BJ51" i="14"/>
  <c r="BU51" i="14"/>
  <c r="BM51" i="14"/>
  <c r="CP51" i="14"/>
  <c r="BQ51" i="14"/>
  <c r="CI51" i="14"/>
  <c r="BO51" i="14"/>
  <c r="BS51" i="14"/>
  <c r="BR51" i="14"/>
  <c r="BT51" i="14"/>
  <c r="CK51" i="14"/>
  <c r="CL51" i="14"/>
  <c r="BV51" i="14"/>
  <c r="CB51" i="14"/>
  <c r="CC51" i="14"/>
  <c r="CJ51" i="14"/>
  <c r="CF51" i="14"/>
  <c r="CE51" i="14"/>
  <c r="BN51" i="14"/>
  <c r="BH51" i="14"/>
  <c r="CH51" i="14"/>
  <c r="CN51" i="14"/>
  <c r="BP51" i="14"/>
  <c r="AN7" i="20"/>
  <c r="AN11" i="20"/>
  <c r="AN10" i="20"/>
  <c r="AN9" i="20"/>
  <c r="AN21" i="20"/>
  <c r="AN16" i="20"/>
  <c r="AN23" i="20"/>
  <c r="AN14" i="20"/>
  <c r="AN20" i="20"/>
  <c r="AN6" i="20"/>
  <c r="AN8" i="20"/>
  <c r="AN17" i="20"/>
  <c r="AN19" i="20"/>
  <c r="AN5" i="20"/>
  <c r="AN18" i="20"/>
  <c r="CK19" i="14"/>
  <c r="CE19" i="14"/>
  <c r="BT19" i="14"/>
  <c r="BN19" i="14"/>
  <c r="BH19" i="14"/>
  <c r="CO19" i="14"/>
  <c r="CH19" i="14"/>
  <c r="BV19" i="14"/>
  <c r="BO19" i="14"/>
  <c r="CM19" i="14"/>
  <c r="BP19" i="14"/>
  <c r="CC19" i="14"/>
  <c r="BM19" i="14"/>
  <c r="CL19" i="14"/>
  <c r="CF19" i="14"/>
  <c r="BL19" i="14"/>
  <c r="CP19" i="14"/>
  <c r="BJ19" i="14"/>
  <c r="BU19" i="14"/>
  <c r="CD19" i="14"/>
  <c r="BK19" i="14"/>
  <c r="CB19" i="14"/>
  <c r="CN19" i="14"/>
  <c r="BR19" i="14"/>
  <c r="BI19" i="14"/>
  <c r="BQ19" i="14"/>
  <c r="CJ19" i="14"/>
  <c r="CI19" i="14"/>
  <c r="CG19" i="14"/>
  <c r="BS19" i="14"/>
  <c r="AR5" i="18"/>
  <c r="AS5" i="18"/>
  <c r="J5" i="18"/>
  <c r="AI5" i="18" s="1"/>
  <c r="G5" i="18"/>
  <c r="AF5" i="18" s="1"/>
  <c r="AO5" i="18"/>
  <c r="K5" i="18"/>
  <c r="AJ5" i="18" s="1"/>
  <c r="L5" i="18"/>
  <c r="AK5" i="18" s="1"/>
  <c r="E5" i="18"/>
  <c r="H5" i="18"/>
  <c r="AG5" i="18" s="1"/>
  <c r="F5" i="18"/>
  <c r="AE5" i="18" s="1"/>
  <c r="I5" i="18"/>
  <c r="AM5" i="18"/>
  <c r="AN5" i="18"/>
  <c r="BW55" i="14" a="1"/>
  <c r="BW6" i="14" a="1"/>
  <c r="CQ8" i="14" a="1"/>
  <c r="BW29" i="14" a="1"/>
  <c r="BW33" i="14" a="1"/>
  <c r="CQ19" i="14" a="1"/>
  <c r="BX8" i="14" a="1"/>
  <c r="CQ34" i="14" a="1"/>
  <c r="BW27" i="14" a="1"/>
  <c r="CR29" i="14" a="1"/>
  <c r="CQ22" i="14" a="1"/>
  <c r="CQ30" i="14" a="1"/>
  <c r="BW7" i="14" a="1"/>
  <c r="CR28" i="14" a="1"/>
  <c r="BW25" i="14" a="1"/>
  <c r="BW20" i="14" a="1"/>
  <c r="CR11" i="14" a="1"/>
  <c r="BX37" i="14" a="1"/>
  <c r="CR35" i="14" a="1"/>
  <c r="CQ45" i="14" a="1"/>
  <c r="CR54" i="14" a="1"/>
  <c r="CR51" i="14" a="1"/>
  <c r="CR46" i="14" a="1"/>
  <c r="CR6" i="14" a="1"/>
  <c r="BX53" i="14" a="1"/>
  <c r="BX40" i="14" a="1"/>
  <c r="BW31" i="14" a="1"/>
  <c r="BX42" i="14" a="1"/>
  <c r="CQ21" i="14" a="1"/>
  <c r="CR14" i="14" a="1"/>
  <c r="CQ33" i="14" a="1"/>
  <c r="CQ6" i="14" a="1"/>
  <c r="CQ7" i="14" a="1"/>
  <c r="BW15" i="14" a="1"/>
  <c r="CQ38" i="14" a="1"/>
  <c r="CR21" i="14" a="1"/>
  <c r="BX41" i="14" a="1"/>
  <c r="CQ44" i="14" a="1"/>
  <c r="BW5" i="14" a="1"/>
  <c r="CQ11" i="14" a="1"/>
  <c r="CR31" i="14" a="1"/>
  <c r="CR24" i="14" a="1"/>
  <c r="BW44" i="14" a="1"/>
  <c r="CQ18" i="14" a="1"/>
  <c r="BW30" i="14" a="1"/>
  <c r="BX33" i="14" a="1"/>
  <c r="BW35" i="14" a="1"/>
  <c r="BW49" i="14" a="1"/>
  <c r="CQ43" i="14" a="1"/>
  <c r="CQ42" i="14" a="1"/>
  <c r="BX48" i="14" a="1"/>
  <c r="BW36" i="14" a="1"/>
  <c r="CR55" i="14" a="1"/>
  <c r="BX19" i="14" a="1"/>
  <c r="CQ28" i="14" a="1"/>
  <c r="BX25" i="14" a="1"/>
  <c r="BW37" i="14" a="1"/>
  <c r="CQ31" i="14" a="1"/>
  <c r="CQ24" i="14" a="1"/>
  <c r="BX44" i="14" a="1"/>
  <c r="CR18" i="14" a="1"/>
  <c r="BX30" i="14" a="1"/>
  <c r="CR36" i="14" a="1"/>
  <c r="BX35" i="14" a="1"/>
  <c r="BX49" i="14" a="1"/>
  <c r="CR43" i="14" a="1"/>
  <c r="CR42" i="14" a="1"/>
  <c r="BW48" i="14" a="1"/>
  <c r="BX36" i="14" a="1"/>
  <c r="CQ55" i="14" a="1"/>
  <c r="BW9" i="14" a="1"/>
  <c r="BW51" i="14" a="1"/>
  <c r="BW19" i="14" a="1"/>
  <c r="CQ5" i="14" a="1"/>
  <c r="BW13" i="14" a="1"/>
  <c r="CR9" i="14" a="1"/>
  <c r="CQ48" i="14" a="1"/>
  <c r="CR19" i="14" a="1"/>
  <c r="CQ36" i="14" a="1"/>
  <c r="BW12" i="14" a="1"/>
  <c r="CR41" i="14" a="1"/>
  <c r="CR13" i="14" a="1"/>
  <c r="BW26" i="14" a="1"/>
  <c r="BX39" i="14" a="1"/>
  <c r="BW52" i="14" a="1"/>
  <c r="CR23" i="14" a="1"/>
  <c r="BX9" i="14" a="1"/>
  <c r="BX51" i="14" a="1"/>
  <c r="BX17" i="14" a="1"/>
  <c r="CQ52" i="14" a="1"/>
  <c r="CR5" i="14" a="1"/>
  <c r="BX13" i="14" a="1"/>
  <c r="CQ9" i="14" a="1"/>
  <c r="CR48" i="14" a="1"/>
  <c r="CQ17" i="14" a="1"/>
  <c r="BW21" i="14" a="1"/>
  <c r="BX12" i="14" a="1"/>
  <c r="CQ41" i="14" a="1"/>
  <c r="CQ13" i="14" a="1"/>
  <c r="BX26" i="14" a="1"/>
  <c r="BW39" i="14" a="1"/>
  <c r="BX52" i="14" a="1"/>
  <c r="CQ23" i="14" a="1"/>
  <c r="CQ20" i="14" a="1"/>
  <c r="BW14" i="14" a="1"/>
  <c r="BW17" i="14" a="1"/>
  <c r="CR52" i="14" a="1"/>
  <c r="CR25" i="14" a="1"/>
  <c r="BW11" i="14" a="1"/>
  <c r="CQ26" i="14" a="1"/>
  <c r="CR39" i="14" a="1"/>
  <c r="CR17" i="14" a="1"/>
  <c r="BX21" i="14" a="1"/>
  <c r="CQ12" i="14" a="1"/>
  <c r="CR15" i="14" a="1"/>
  <c r="CR40" i="14" a="1"/>
  <c r="BX34" i="14" a="1"/>
  <c r="BW46" i="14" a="1"/>
  <c r="BX18" i="14" a="1"/>
  <c r="BW10" i="14" a="1"/>
  <c r="CR20" i="14" a="1"/>
  <c r="BX14" i="14" a="1"/>
  <c r="BX45" i="14" a="1"/>
  <c r="BX47" i="14" a="1"/>
  <c r="CR45" i="14" a="1"/>
  <c r="BW24" i="14" a="1"/>
  <c r="BX23" i="14" a="1"/>
  <c r="CQ32" i="14" a="1"/>
  <c r="CR10" i="14" a="1"/>
  <c r="BX22" i="14" a="1"/>
  <c r="CR49" i="14" a="1"/>
  <c r="CQ53" i="14" a="1"/>
  <c r="BW32" i="14" a="1"/>
  <c r="CQ27" i="14" a="1"/>
  <c r="CQ29" i="14" a="1"/>
  <c r="CQ25" i="14" a="1"/>
  <c r="BX11" i="14" a="1"/>
  <c r="CR26" i="14" a="1"/>
  <c r="CQ39" i="14" a="1"/>
  <c r="CQ35" i="14" a="1"/>
  <c r="BW54" i="14" a="1"/>
  <c r="CR12" i="14" a="1"/>
  <c r="CQ15" i="14" a="1"/>
  <c r="CQ40" i="14" a="1"/>
  <c r="BW34" i="14" a="1"/>
  <c r="BX46" i="14" a="1"/>
  <c r="BW18" i="14" a="1"/>
  <c r="BX10" i="14" a="1"/>
  <c r="BW16" i="14" a="1"/>
  <c r="BW45" i="14" a="1"/>
  <c r="BW47" i="14" a="1"/>
  <c r="CQ54" i="14" a="1"/>
  <c r="CQ51" i="14" a="1"/>
  <c r="CQ37" i="14" a="1"/>
  <c r="CQ46" i="14" a="1"/>
  <c r="BW53" i="14" a="1"/>
  <c r="BW40" i="14" a="1"/>
  <c r="BX31" i="14" a="1"/>
  <c r="BW23" i="14" a="1"/>
  <c r="BW42" i="14" a="1"/>
  <c r="BW28" i="14" a="1"/>
  <c r="CR32" i="14" a="1"/>
  <c r="BX16" i="14" a="1"/>
  <c r="BW22" i="14" a="1"/>
  <c r="CQ49" i="14" a="1"/>
  <c r="BX28" i="14" a="1"/>
  <c r="BX50" i="14" a="1"/>
  <c r="CQ16" i="14" a="1"/>
  <c r="CR33" i="14" a="1"/>
  <c r="CR50" i="14" a="1"/>
  <c r="CR53" i="14" a="1"/>
  <c r="BW38" i="14" a="1"/>
  <c r="BX15" i="14" a="1"/>
  <c r="CR38" i="14" a="1"/>
  <c r="BX43" i="14" a="1"/>
  <c r="BX32" i="14" a="1"/>
  <c r="CR47" i="14" a="1"/>
  <c r="CR27" i="14" a="1"/>
  <c r="BX55" i="14" a="1"/>
  <c r="BX6" i="14" a="1"/>
  <c r="CR8" i="14" a="1"/>
  <c r="BX29" i="14" a="1"/>
  <c r="CR44" i="14" a="1"/>
  <c r="CQ50" i="14" a="1"/>
  <c r="BW8" i="14" a="1"/>
  <c r="CR34" i="14" a="1"/>
  <c r="BX27" i="14" a="1"/>
  <c r="CR22" i="14" a="1"/>
  <c r="BX7" i="14" a="1"/>
  <c r="CQ47" i="14" a="1"/>
  <c r="BX5" i="14" a="1"/>
  <c r="BX20" i="14" a="1"/>
  <c r="BX54" i="14" a="1"/>
  <c r="CR37" i="14" a="1"/>
  <c r="BW50" i="14" a="1"/>
  <c r="CR16" i="14" a="1"/>
  <c r="BX24" i="14" a="1"/>
  <c r="BX38" i="14" a="1"/>
  <c r="BW43" i="14" a="1"/>
  <c r="CQ10" i="14" a="1"/>
  <c r="CR7" i="14" a="1"/>
  <c r="BW41" i="14" a="1"/>
  <c r="CR30" i="14" a="1"/>
  <c r="CQ14" i="14" a="1"/>
  <c r="CR11" i="14" l="1"/>
  <c r="CQ11" i="14"/>
  <c r="BW41" i="14"/>
  <c r="BX41" i="14"/>
  <c r="CR49" i="14"/>
  <c r="CQ49" i="14"/>
  <c r="BW47" i="14"/>
  <c r="BX47" i="14"/>
  <c r="CR52" i="14"/>
  <c r="CQ52" i="14"/>
  <c r="BX37" i="14"/>
  <c r="BW37" i="14"/>
  <c r="BW20" i="14"/>
  <c r="BX20" i="14"/>
  <c r="CR27" i="14"/>
  <c r="CQ27" i="14"/>
  <c r="BX22" i="14"/>
  <c r="BW22" i="14"/>
  <c r="BW45" i="14"/>
  <c r="BX45" i="14"/>
  <c r="BW17" i="14"/>
  <c r="BX17" i="14"/>
  <c r="BX25" i="14"/>
  <c r="BW25" i="14"/>
  <c r="BX5" i="14"/>
  <c r="BW5" i="14"/>
  <c r="CQ10" i="14"/>
  <c r="CR10" i="14"/>
  <c r="CQ45" i="14"/>
  <c r="CR45" i="14"/>
  <c r="BX14" i="14"/>
  <c r="BW14" i="14"/>
  <c r="BX51" i="14"/>
  <c r="BW51" i="14"/>
  <c r="CQ28" i="14"/>
  <c r="CR28" i="14"/>
  <c r="CQ47" i="14"/>
  <c r="CR47" i="14"/>
  <c r="CR21" i="14"/>
  <c r="CQ21" i="14"/>
  <c r="BX16" i="14"/>
  <c r="BW16" i="14"/>
  <c r="CR20" i="14"/>
  <c r="CQ20" i="14"/>
  <c r="BX9" i="14"/>
  <c r="BW9" i="14"/>
  <c r="BW7" i="14"/>
  <c r="BX7" i="14"/>
  <c r="BX32" i="14"/>
  <c r="BW32" i="14"/>
  <c r="CQ32" i="14"/>
  <c r="CR32" i="14"/>
  <c r="BX10" i="14"/>
  <c r="BW10" i="14"/>
  <c r="CQ23" i="14"/>
  <c r="CR23" i="14"/>
  <c r="CQ55" i="14"/>
  <c r="CR55" i="14"/>
  <c r="CQ30" i="14"/>
  <c r="CR30" i="14"/>
  <c r="BX43" i="14"/>
  <c r="BW43" i="14"/>
  <c r="BX28" i="14"/>
  <c r="BW28" i="14"/>
  <c r="BW18" i="14"/>
  <c r="BX18" i="14"/>
  <c r="BX52" i="14"/>
  <c r="BW52" i="14"/>
  <c r="BX36" i="14"/>
  <c r="BW36" i="14"/>
  <c r="CQ22" i="14"/>
  <c r="CR22" i="14"/>
  <c r="CR38" i="14"/>
  <c r="CQ38" i="14"/>
  <c r="BX42" i="14"/>
  <c r="BW42" i="14"/>
  <c r="BX46" i="14"/>
  <c r="BW46" i="14"/>
  <c r="BW39" i="14"/>
  <c r="BX39" i="14"/>
  <c r="BW48" i="14"/>
  <c r="BX48" i="14"/>
  <c r="CR29" i="14"/>
  <c r="CQ29" i="14"/>
  <c r="BX15" i="14"/>
  <c r="BW15" i="14"/>
  <c r="BX23" i="14"/>
  <c r="BW23" i="14"/>
  <c r="BW34" i="14"/>
  <c r="BX34" i="14"/>
  <c r="BX26" i="14"/>
  <c r="BW26" i="14"/>
  <c r="CR42" i="14"/>
  <c r="CQ42" i="14"/>
  <c r="BW27" i="14"/>
  <c r="BX27" i="14"/>
  <c r="BW38" i="14"/>
  <c r="BX38" i="14"/>
  <c r="BW31" i="14"/>
  <c r="BX31" i="14"/>
  <c r="CQ40" i="14"/>
  <c r="CR40" i="14"/>
  <c r="CQ13" i="14"/>
  <c r="CR13" i="14"/>
  <c r="CR43" i="14"/>
  <c r="CQ43" i="14"/>
  <c r="CQ34" i="14"/>
  <c r="CR34" i="14"/>
  <c r="CR53" i="14"/>
  <c r="CQ53" i="14"/>
  <c r="BX40" i="14"/>
  <c r="BW40" i="14"/>
  <c r="CQ15" i="14"/>
  <c r="CR15" i="14"/>
  <c r="CQ41" i="14"/>
  <c r="CR41" i="14"/>
  <c r="BX49" i="14"/>
  <c r="BW49" i="14"/>
  <c r="BX8" i="14"/>
  <c r="BW8" i="14"/>
  <c r="CR7" i="14"/>
  <c r="CQ7" i="14"/>
  <c r="BX53" i="14"/>
  <c r="BW53" i="14"/>
  <c r="CR12" i="14"/>
  <c r="CQ12" i="14"/>
  <c r="BX12" i="14"/>
  <c r="BW12" i="14"/>
  <c r="BX35" i="14"/>
  <c r="BW35" i="14"/>
  <c r="CQ50" i="14"/>
  <c r="CR50" i="14"/>
  <c r="BX24" i="14"/>
  <c r="BW24" i="14"/>
  <c r="BX54" i="14"/>
  <c r="BW54" i="14"/>
  <c r="BX21" i="14"/>
  <c r="BW21" i="14"/>
  <c r="CQ36" i="14"/>
  <c r="CR36" i="14"/>
  <c r="BX33" i="14"/>
  <c r="BW33" i="14"/>
  <c r="CR44" i="14"/>
  <c r="CQ44" i="14"/>
  <c r="CQ6" i="14"/>
  <c r="CR6" i="14"/>
  <c r="CR35" i="14"/>
  <c r="CQ35" i="14"/>
  <c r="CR17" i="14"/>
  <c r="CQ17" i="14"/>
  <c r="BX30" i="14"/>
  <c r="BW30" i="14"/>
  <c r="BW29" i="14"/>
  <c r="BX29" i="14"/>
  <c r="CR33" i="14"/>
  <c r="CQ33" i="14"/>
  <c r="CR46" i="14"/>
  <c r="CQ46" i="14"/>
  <c r="CQ39" i="14"/>
  <c r="CR39" i="14"/>
  <c r="CR48" i="14"/>
  <c r="CQ48" i="14"/>
  <c r="CR18" i="14"/>
  <c r="CQ18" i="14"/>
  <c r="CQ8" i="14"/>
  <c r="CR8" i="14"/>
  <c r="CQ16" i="14"/>
  <c r="CR16" i="14"/>
  <c r="CR37" i="14"/>
  <c r="CQ37" i="14"/>
  <c r="CR26" i="14"/>
  <c r="CQ26" i="14"/>
  <c r="CQ9" i="14"/>
  <c r="CR9" i="14"/>
  <c r="BX44" i="14"/>
  <c r="BW44" i="14"/>
  <c r="BW6" i="14"/>
  <c r="BX6" i="14"/>
  <c r="CQ14" i="14"/>
  <c r="CR14" i="14"/>
  <c r="CR51" i="14"/>
  <c r="CQ51" i="14"/>
  <c r="BX11" i="14"/>
  <c r="BW11" i="14"/>
  <c r="BX13" i="14"/>
  <c r="BW13" i="14"/>
  <c r="CQ24" i="14"/>
  <c r="CR24" i="14"/>
  <c r="BW55" i="14"/>
  <c r="BX55" i="14"/>
  <c r="BX50" i="14"/>
  <c r="BW50" i="14"/>
  <c r="CR54" i="14"/>
  <c r="CQ54" i="14"/>
  <c r="CQ25" i="14"/>
  <c r="CR25" i="14"/>
  <c r="CR5" i="14"/>
  <c r="CQ5" i="14"/>
  <c r="CQ31" i="14"/>
  <c r="CR31" i="14"/>
  <c r="Y5" i="18"/>
  <c r="CR19" i="14"/>
  <c r="CQ19" i="14"/>
  <c r="BX19" i="14"/>
  <c r="BW19" i="14"/>
  <c r="AQ5" i="18"/>
  <c r="C16" i="19"/>
  <c r="C15" i="19"/>
  <c r="B16" i="19"/>
  <c r="AP5" i="18"/>
  <c r="B15" i="19"/>
  <c r="AL5" i="18"/>
  <c r="D15" i="19" s="1"/>
  <c r="C13" i="19"/>
  <c r="C14" i="19"/>
  <c r="AD5" i="18"/>
  <c r="D13" i="19" s="1"/>
  <c r="AH5" i="18"/>
  <c r="D14" i="19" s="1"/>
  <c r="D16" i="19" l="1"/>
  <c r="D20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<sst xmlns="http://schemas.openxmlformats.org/spreadsheetml/2006/main" count="925" uniqueCount="480">
  <si>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</si>
  <si>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</si>
  <si>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</si>
  <si>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</si>
  <si>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</si>
  <si>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</si>
  <si>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</si>
  <si>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</si>
  <si>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</si>
  <si>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A</t>
    <phoneticPr fontId="3"/>
  </si>
  <si>
    <t>小学男子</t>
    <rPh sb="0" eb="2">
      <t>ショウガク</t>
    </rPh>
    <rPh sb="2" eb="4">
      <t>ダンシ</t>
    </rPh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</si>
  <si>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</si>
  <si>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</si>
  <si>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</si>
  <si>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</si>
  <si>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</si>
  <si>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</si>
  <si>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</si>
  <si>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</si>
  <si>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ビブス</t>
    <phoneticPr fontId="3"/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</si>
  <si>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</si>
  <si>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</si>
  <si>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</si>
  <si>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</si>
  <si>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</si>
  <si>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</si>
  <si>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</si>
  <si>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小学女子</t>
    <rPh sb="0" eb="2">
      <t>ショウガク</t>
    </rPh>
    <rPh sb="2" eb="4">
      <t>ジョシ</t>
    </rPh>
    <phoneticPr fontId="3"/>
  </si>
  <si>
    <t>中学男子</t>
    <rPh sb="0" eb="2">
      <t>チュウガク</t>
    </rPh>
    <rPh sb="2" eb="4">
      <t>ダンシ</t>
    </rPh>
    <phoneticPr fontId="3"/>
  </si>
  <si>
    <t>中学女子</t>
    <rPh sb="0" eb="2">
      <t>チュウガク</t>
    </rPh>
    <rPh sb="2" eb="4">
      <t>ジョシ</t>
    </rPh>
    <phoneticPr fontId="3"/>
  </si>
  <si>
    <t>4×100mR</t>
  </si>
  <si>
    <t>-</t>
    <phoneticPr fontId="3"/>
  </si>
  <si>
    <t>3000m</t>
  </si>
  <si>
    <t>小学1</t>
    <rPh sb="0" eb="2">
      <t>ショウガク</t>
    </rPh>
    <phoneticPr fontId="3"/>
  </si>
  <si>
    <t>小学2</t>
    <rPh sb="0" eb="2">
      <t>ショウガク</t>
    </rPh>
    <phoneticPr fontId="3"/>
  </si>
  <si>
    <t>中学2</t>
    <rPh sb="0" eb="2">
      <t>チュウガク</t>
    </rPh>
    <phoneticPr fontId="3"/>
  </si>
  <si>
    <t>高校1</t>
    <rPh sb="0" eb="2">
      <t>コウコウ</t>
    </rPh>
    <phoneticPr fontId="3"/>
  </si>
  <si>
    <t>高校2</t>
    <rPh sb="0" eb="2">
      <t>コウコウ</t>
    </rPh>
    <phoneticPr fontId="3"/>
  </si>
  <si>
    <t>一般1</t>
    <rPh sb="0" eb="2">
      <t>イッパン</t>
    </rPh>
    <phoneticPr fontId="3"/>
  </si>
  <si>
    <t>一般2</t>
    <rPh sb="0" eb="2">
      <t>イッパン</t>
    </rPh>
    <phoneticPr fontId="3"/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</si>
  <si>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</si>
  <si>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</si>
  <si>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</si>
  <si>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</si>
  <si>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</si>
  <si>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</si>
  <si>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</si>
  <si>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</si>
  <si>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</si>
  <si>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</si>
  <si>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</si>
  <si>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</si>
  <si>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</si>
  <si>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</si>
  <si>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</si>
  <si>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</si>
  <si>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</si>
  <si>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</si>
  <si>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</si>
  <si>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</si>
  <si>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</si>
  <si>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</si>
  <si>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</si>
  <si>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</si>
  <si>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</si>
  <si>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</si>
  <si>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</si>
  <si>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</si>
  <si>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</si>
  <si>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</si>
  <si>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</si>
  <si>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</si>
  <si>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</si>
  <si>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</si>
  <si>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</si>
  <si>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</si>
  <si>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</si>
  <si>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</si>
  <si>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</si>
  <si>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</si>
  <si>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</si>
  <si>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</si>
  <si>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</si>
  <si>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</si>
  <si>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</si>
  <si>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</si>
  <si>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</si>
  <si>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</si>
  <si>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</si>
  <si>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</si>
  <si>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</si>
  <si>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</si>
  <si>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</si>
  <si>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</si>
  <si>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</si>
  <si>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</si>
  <si>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</si>
  <si>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</si>
  <si>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</si>
  <si>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</si>
  <si>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</si>
  <si>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</si>
  <si>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</si>
  <si>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</si>
  <si>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</si>
  <si>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</si>
  <si>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</si>
  <si>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</si>
  <si>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</si>
  <si>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</si>
  <si>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</si>
  <si>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</si>
  <si>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</si>
  <si>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</si>
  <si>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</si>
  <si>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</si>
  <si>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</si>
  <si>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</si>
  <si>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</si>
  <si>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</si>
  <si>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</si>
  <si>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</si>
  <si>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</si>
  <si>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</si>
  <si>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</si>
  <si>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</si>
  <si>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</si>
  <si>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</si>
  <si>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</si>
  <si>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</si>
  <si>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</si>
  <si>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</si>
  <si>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r>
      <t xml:space="preserve">腰ナンバー
</t>
    </r>
    <r>
      <rPr>
        <sz val="6"/>
        <rFont val="BIZ UDゴシック"/>
        <family val="3"/>
        <charset val="128"/>
      </rPr>
      <t>購入を希望
する場合○を</t>
    </r>
    <rPh sb="0" eb="1">
      <t>コシ</t>
    </rPh>
    <rPh sb="6" eb="8">
      <t>コウニュウ</t>
    </rPh>
    <rPh sb="9" eb="11">
      <t>キボウ</t>
    </rPh>
    <rPh sb="14" eb="16">
      <t>バアイ</t>
    </rPh>
    <phoneticPr fontId="8"/>
  </si>
  <si>
    <t>ｵﾀﾙ□□</t>
    <phoneticPr fontId="3"/>
  </si>
  <si>
    <t>男子</t>
    <rPh sb="0" eb="2">
      <t>ダンシ</t>
    </rPh>
    <phoneticPr fontId="3"/>
  </si>
  <si>
    <t>共通男子</t>
    <rPh sb="0" eb="2">
      <t>キョウツウ</t>
    </rPh>
    <rPh sb="2" eb="4">
      <t>ダンシ</t>
    </rPh>
    <phoneticPr fontId="3"/>
  </si>
  <si>
    <t>記録会小学男子</t>
    <rPh sb="0" eb="3">
      <t>キロクカイ</t>
    </rPh>
    <rPh sb="3" eb="5">
      <t>ショウガク</t>
    </rPh>
    <rPh sb="5" eb="7">
      <t>ダンシ</t>
    </rPh>
    <phoneticPr fontId="3"/>
  </si>
  <si>
    <t>記録会中学男子</t>
    <rPh sb="0" eb="3">
      <t>キロクカイ</t>
    </rPh>
    <rPh sb="3" eb="5">
      <t>チュウガク</t>
    </rPh>
    <rPh sb="5" eb="7">
      <t>ダンシ</t>
    </rPh>
    <phoneticPr fontId="3"/>
  </si>
  <si>
    <t>記録会共通男子</t>
    <rPh sb="0" eb="3">
      <t>キロクカイ</t>
    </rPh>
    <rPh sb="3" eb="5">
      <t>キョウツウ</t>
    </rPh>
    <rPh sb="5" eb="7">
      <t>ダンシ</t>
    </rPh>
    <phoneticPr fontId="3"/>
  </si>
  <si>
    <t>小樽１年男子</t>
    <rPh sb="0" eb="2">
      <t>オタル</t>
    </rPh>
    <rPh sb="3" eb="4">
      <t>ネン</t>
    </rPh>
    <rPh sb="4" eb="6">
      <t>ダンシ</t>
    </rPh>
    <phoneticPr fontId="17"/>
  </si>
  <si>
    <t>１年男子</t>
    <rPh sb="1" eb="2">
      <t>ネン</t>
    </rPh>
    <rPh sb="2" eb="4">
      <t>ダンシ</t>
    </rPh>
    <phoneticPr fontId="17"/>
  </si>
  <si>
    <t>２年男子</t>
    <rPh sb="1" eb="2">
      <t>ネン</t>
    </rPh>
    <rPh sb="2" eb="4">
      <t>ダンシ</t>
    </rPh>
    <phoneticPr fontId="17"/>
  </si>
  <si>
    <t>３年男子</t>
    <rPh sb="1" eb="2">
      <t>ネン</t>
    </rPh>
    <rPh sb="2" eb="4">
      <t>ダンシ</t>
    </rPh>
    <phoneticPr fontId="17"/>
  </si>
  <si>
    <t>４年男子</t>
    <rPh sb="1" eb="2">
      <t>ネン</t>
    </rPh>
    <rPh sb="2" eb="4">
      <t>ダンシ</t>
    </rPh>
    <phoneticPr fontId="17"/>
  </si>
  <si>
    <t>５年男子</t>
    <rPh sb="1" eb="2">
      <t>ネン</t>
    </rPh>
    <rPh sb="2" eb="4">
      <t>ダンシ</t>
    </rPh>
    <phoneticPr fontId="17"/>
  </si>
  <si>
    <t>６年男子</t>
    <rPh sb="1" eb="2">
      <t>ネン</t>
    </rPh>
    <rPh sb="2" eb="4">
      <t>ダンシ</t>
    </rPh>
    <phoneticPr fontId="17"/>
  </si>
  <si>
    <t>１・２年男子</t>
    <rPh sb="3" eb="4">
      <t>ネン</t>
    </rPh>
    <rPh sb="4" eb="6">
      <t>ダンシ</t>
    </rPh>
    <phoneticPr fontId="17"/>
  </si>
  <si>
    <t>３・４年男子</t>
    <rPh sb="3" eb="4">
      <t>ネン</t>
    </rPh>
    <rPh sb="4" eb="6">
      <t>ダンシ</t>
    </rPh>
    <phoneticPr fontId="17"/>
  </si>
  <si>
    <t>５・６年男子</t>
    <rPh sb="3" eb="4">
      <t>ネン</t>
    </rPh>
    <rPh sb="4" eb="6">
      <t>ダンシ</t>
    </rPh>
    <phoneticPr fontId="17"/>
  </si>
  <si>
    <t>小樽男子</t>
    <rPh sb="0" eb="2">
      <t>オタル</t>
    </rPh>
    <rPh sb="2" eb="4">
      <t>ダンシ</t>
    </rPh>
    <phoneticPr fontId="17"/>
  </si>
  <si>
    <t>中学１年男子</t>
    <rPh sb="0" eb="2">
      <t>チュウガク</t>
    </rPh>
    <rPh sb="3" eb="4">
      <t>ネン</t>
    </rPh>
    <rPh sb="4" eb="6">
      <t>ダンシ</t>
    </rPh>
    <phoneticPr fontId="17"/>
  </si>
  <si>
    <t>中学２年男子</t>
    <rPh sb="0" eb="2">
      <t>チュウガク</t>
    </rPh>
    <rPh sb="3" eb="4">
      <t>ネン</t>
    </rPh>
    <rPh sb="4" eb="6">
      <t>ダンシ</t>
    </rPh>
    <phoneticPr fontId="17"/>
  </si>
  <si>
    <t>後志男子</t>
    <rPh sb="0" eb="2">
      <t>シリベシ</t>
    </rPh>
    <rPh sb="2" eb="4">
      <t>ダンシ</t>
    </rPh>
    <phoneticPr fontId="17"/>
  </si>
  <si>
    <t>小学混合</t>
    <rPh sb="0" eb="2">
      <t>ショウガク</t>
    </rPh>
    <rPh sb="2" eb="4">
      <t>コンゴウ</t>
    </rPh>
    <phoneticPr fontId="3"/>
  </si>
  <si>
    <t>女子</t>
    <rPh sb="0" eb="2">
      <t>ジョシ</t>
    </rPh>
    <phoneticPr fontId="3"/>
  </si>
  <si>
    <t>高校女子</t>
    <rPh sb="0" eb="2">
      <t>コウコウ</t>
    </rPh>
    <rPh sb="2" eb="4">
      <t>ジョシ</t>
    </rPh>
    <phoneticPr fontId="3"/>
  </si>
  <si>
    <t>共通女子</t>
    <rPh sb="0" eb="2">
      <t>キョウツウ</t>
    </rPh>
    <rPh sb="2" eb="4">
      <t>ジョシ</t>
    </rPh>
    <phoneticPr fontId="3"/>
  </si>
  <si>
    <t>記録会小学女子</t>
    <rPh sb="0" eb="3">
      <t>キロクカイ</t>
    </rPh>
    <rPh sb="3" eb="5">
      <t>ショウガク</t>
    </rPh>
    <rPh sb="5" eb="7">
      <t>ジョシ</t>
    </rPh>
    <phoneticPr fontId="3"/>
  </si>
  <si>
    <t>記録会中学女子</t>
    <rPh sb="0" eb="3">
      <t>キロクカイ</t>
    </rPh>
    <rPh sb="3" eb="5">
      <t>チュウガク</t>
    </rPh>
    <rPh sb="5" eb="7">
      <t>ジョシ</t>
    </rPh>
    <phoneticPr fontId="3"/>
  </si>
  <si>
    <t>記録会共通女子</t>
    <rPh sb="0" eb="3">
      <t>キロクカイ</t>
    </rPh>
    <rPh sb="3" eb="5">
      <t>キョウツウ</t>
    </rPh>
    <rPh sb="5" eb="7">
      <t>ジョシ</t>
    </rPh>
    <phoneticPr fontId="3"/>
  </si>
  <si>
    <t>小樽１年女子</t>
    <rPh sb="0" eb="2">
      <t>オタル</t>
    </rPh>
    <rPh sb="3" eb="4">
      <t>ネン</t>
    </rPh>
    <rPh sb="4" eb="6">
      <t>ジョシ</t>
    </rPh>
    <phoneticPr fontId="17"/>
  </si>
  <si>
    <t>１年女子</t>
    <rPh sb="1" eb="2">
      <t>ネン</t>
    </rPh>
    <rPh sb="2" eb="4">
      <t>ジョシ</t>
    </rPh>
    <phoneticPr fontId="17"/>
  </si>
  <si>
    <t>２年女子</t>
    <rPh sb="1" eb="2">
      <t>ネン</t>
    </rPh>
    <rPh sb="2" eb="4">
      <t>ジョシ</t>
    </rPh>
    <phoneticPr fontId="17"/>
  </si>
  <si>
    <t>３年女子</t>
    <rPh sb="1" eb="2">
      <t>ネン</t>
    </rPh>
    <rPh sb="2" eb="4">
      <t>ジョシ</t>
    </rPh>
    <phoneticPr fontId="17"/>
  </si>
  <si>
    <t>４年女子</t>
    <rPh sb="1" eb="2">
      <t>ネン</t>
    </rPh>
    <rPh sb="2" eb="4">
      <t>ジョシ</t>
    </rPh>
    <phoneticPr fontId="17"/>
  </si>
  <si>
    <t>５年女子</t>
    <rPh sb="1" eb="2">
      <t>ネン</t>
    </rPh>
    <rPh sb="2" eb="4">
      <t>ジョシ</t>
    </rPh>
    <phoneticPr fontId="17"/>
  </si>
  <si>
    <t>６年女子</t>
    <rPh sb="1" eb="2">
      <t>ネン</t>
    </rPh>
    <rPh sb="2" eb="4">
      <t>ジョシ</t>
    </rPh>
    <phoneticPr fontId="17"/>
  </si>
  <si>
    <t>１・２年女子</t>
    <rPh sb="3" eb="4">
      <t>ネン</t>
    </rPh>
    <rPh sb="4" eb="6">
      <t>ジョシ</t>
    </rPh>
    <phoneticPr fontId="17"/>
  </si>
  <si>
    <t>３・４年女子</t>
    <rPh sb="3" eb="4">
      <t>ネン</t>
    </rPh>
    <rPh sb="4" eb="6">
      <t>ジョシ</t>
    </rPh>
    <phoneticPr fontId="17"/>
  </si>
  <si>
    <t>５・６年女子</t>
    <rPh sb="3" eb="4">
      <t>ネン</t>
    </rPh>
    <rPh sb="4" eb="6">
      <t>ジョシ</t>
    </rPh>
    <phoneticPr fontId="17"/>
  </si>
  <si>
    <t>小樽女子</t>
    <rPh sb="0" eb="2">
      <t>オタル</t>
    </rPh>
    <rPh sb="2" eb="4">
      <t>ジョシ</t>
    </rPh>
    <phoneticPr fontId="17"/>
  </si>
  <si>
    <t>中学１年女子</t>
    <rPh sb="0" eb="2">
      <t>チュウガク</t>
    </rPh>
    <rPh sb="3" eb="4">
      <t>ネン</t>
    </rPh>
    <rPh sb="4" eb="6">
      <t>ジョシ</t>
    </rPh>
    <phoneticPr fontId="17"/>
  </si>
  <si>
    <t>中学２年女子</t>
    <rPh sb="0" eb="2">
      <t>チュウガク</t>
    </rPh>
    <rPh sb="3" eb="4">
      <t>ネン</t>
    </rPh>
    <rPh sb="4" eb="6">
      <t>ジョシ</t>
    </rPh>
    <phoneticPr fontId="17"/>
  </si>
  <si>
    <t>後志女子</t>
    <rPh sb="0" eb="2">
      <t>シリベシ</t>
    </rPh>
    <rPh sb="2" eb="4">
      <t>ジョシ</t>
    </rPh>
    <phoneticPr fontId="17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</si>
  <si>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</si>
  <si>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</si>
  <si>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</si>
  <si>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</si>
  <si>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男子四種競技</t>
    <rPh sb="0" eb="2">
      <t>ダンシ</t>
    </rPh>
    <rPh sb="2" eb="4">
      <t>ヨンシュ</t>
    </rPh>
    <rPh sb="4" eb="6">
      <t>キョウギ</t>
    </rPh>
    <phoneticPr fontId="20"/>
  </si>
  <si>
    <t>女子四種競技</t>
    <rPh sb="0" eb="2">
      <t>ジョシ</t>
    </rPh>
    <rPh sb="2" eb="4">
      <t>ヨンシュ</t>
    </rPh>
    <rPh sb="4" eb="6">
      <t>キョウギ</t>
    </rPh>
    <phoneticPr fontId="20"/>
  </si>
  <si>
    <t>男子八種競技</t>
    <rPh sb="0" eb="2">
      <t>ダンシ</t>
    </rPh>
    <rPh sb="2" eb="6">
      <t>ハッシュキョウギ</t>
    </rPh>
    <phoneticPr fontId="17"/>
  </si>
  <si>
    <t>女子七種競技</t>
    <rPh sb="0" eb="2">
      <t>ジョシ</t>
    </rPh>
    <rPh sb="2" eb="6">
      <t>ナナシュキョウギ</t>
    </rPh>
    <phoneticPr fontId="17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</si>
  <si>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20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</si>
  <si>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20"/>
  </si>
  <si>
    <t>後志男子四種競技</t>
    <rPh sb="4" eb="6">
      <t>ヨンシュ</t>
    </rPh>
    <rPh sb="6" eb="8">
      <t>キョウギ</t>
    </rPh>
    <phoneticPr fontId="17"/>
  </si>
  <si>
    <t>後志女子四種競技</t>
    <phoneticPr fontId="17"/>
  </si>
  <si>
    <t>Ｒ男</t>
    <rPh sb="1" eb="2">
      <t>オトコ</t>
    </rPh>
    <phoneticPr fontId="3"/>
  </si>
  <si>
    <t>Ｒ女</t>
    <rPh sb="1" eb="2">
      <t>オンナ</t>
    </rPh>
    <phoneticPr fontId="3"/>
  </si>
  <si>
    <t>-</t>
    <phoneticPr fontId="10"/>
  </si>
  <si>
    <t>-</t>
    <phoneticPr fontId="17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</si>
  <si>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</si>
  <si>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</si>
  <si>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</si>
  <si>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</si>
  <si>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60～71は混成クラスを設定。</t>
    <rPh sb="6" eb="8">
      <t>コンセイ</t>
    </rPh>
    <rPh sb="12" eb="14">
      <t>セッテイ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</si>
  <si>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</si>
  <si>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</si>
  <si>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</si>
  <si>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</si>
  <si>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</si>
  <si>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</si>
  <si>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</si>
  <si>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</si>
  <si>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</si>
  <si>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④</t>
    <phoneticPr fontId="3"/>
  </si>
  <si>
    <t>５・６年混合</t>
    <rPh sb="3" eb="4">
      <t>ネン</t>
    </rPh>
    <rPh sb="4" eb="6">
      <t>コンゴウ</t>
    </rPh>
    <phoneticPr fontId="3"/>
  </si>
  <si>
    <t>①複数→
Ａ、Ｂ･･･を記入</t>
    <rPh sb="1" eb="3">
      <t>フクスウ</t>
    </rPh>
    <rPh sb="12" eb="14">
      <t>キニュウ</t>
    </rPh>
    <phoneticPr fontId="3"/>
  </si>
  <si>
    <t>②複数→
Ａ、Ｂ･･･を記入</t>
    <rPh sb="1" eb="3">
      <t>フクスウ</t>
    </rPh>
    <rPh sb="12" eb="14">
      <t>キニュウ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</si>
  <si>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</si>
  <si>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</si>
  <si>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r>
      <t xml:space="preserve">性別
</t>
    </r>
    <r>
      <rPr>
        <b/>
        <sz val="8"/>
        <rFont val="BIZ UDゴシック"/>
        <family val="3"/>
        <charset val="128"/>
      </rPr>
      <t>男→1
女→2</t>
    </r>
    <rPh sb="0" eb="2">
      <t>セイベツ</t>
    </rPh>
    <rPh sb="3" eb="4">
      <t>オトコ</t>
    </rPh>
    <rPh sb="7" eb="8">
      <t>オンナ</t>
    </rPh>
    <phoneticPr fontId="3"/>
  </si>
  <si>
    <t>中学1</t>
    <rPh sb="0" eb="2">
      <t>チュウガク</t>
    </rPh>
    <phoneticPr fontId="3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</si>
  <si>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</si>
  <si>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</si>
  <si>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</si>
  <si>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</si>
  <si>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</si>
  <si>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</si>
  <si>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</si>
  <si>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</si>
  <si>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</si>
  <si>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</si>
  <si>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</si>
  <si>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</si>
  <si>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</si>
  <si>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</si>
  <si>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3種目人数</t>
    <rPh sb="1" eb="3">
      <t>シュモク</t>
    </rPh>
    <rPh sb="3" eb="5">
      <t>ニンズウ</t>
    </rPh>
    <phoneticPr fontId="3"/>
  </si>
  <si>
    <t>4種目人数</t>
    <rPh sb="1" eb="3">
      <t>シュモク</t>
    </rPh>
    <rPh sb="3" eb="5">
      <t>ニンズウ</t>
    </rPh>
    <phoneticPr fontId="3"/>
  </si>
  <si>
    <t>＠</t>
    <phoneticPr fontId="3"/>
  </si>
  <si>
    <t>1日目</t>
    <rPh sb="1" eb="3">
      <t>ニチメ</t>
    </rPh>
    <phoneticPr fontId="3"/>
  </si>
  <si>
    <t>2日目</t>
    <rPh sb="1" eb="3">
      <t>ニチメ</t>
    </rPh>
    <phoneticPr fontId="3"/>
  </si>
  <si>
    <t>＊</t>
    <phoneticPr fontId="3"/>
  </si>
  <si>
    <t>〇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</si>
  <si>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</si>
  <si>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</si>
  <si>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t>ビ空</t>
    <rPh sb="1" eb="2">
      <t>ソラ</t>
    </rPh>
    <phoneticPr fontId="3"/>
  </si>
  <si>
    <t>ビ※</t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</si>
  <si>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</si>
  <si>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>同性で複数の場合
Ａ、Ｂ･･を記入</t>
  </si>
  <si>
    <t xml:space="preserve">出場種目
</t>
    <rPh sb="0" eb="2">
      <t>シュツジョウ</t>
    </rPh>
    <rPh sb="2" eb="4">
      <t>シュモク</t>
    </rPh>
    <phoneticPr fontId="3"/>
  </si>
  <si>
    <t>小学男子_4×100mR</t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</si>
  <si>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</si>
  <si>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</si>
  <si>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団体・学校名ﾌﾘｶﾞﾅ</t>
    <rPh sb="0" eb="2">
      <t>ダンタイ</t>
    </rPh>
    <rPh sb="2" eb="4">
      <t>ガッコウ</t>
    </rPh>
    <rPh sb="3" eb="6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</si>
  <si>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</si>
  <si>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</si>
  <si>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</si>
  <si>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</si>
  <si>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</si>
  <si>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</si>
  <si>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</si>
  <si>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</si>
  <si>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</si>
  <si>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</si>
  <si>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</si>
  <si>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</si>
  <si>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</si>
  <si>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</si>
  <si>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</si>
  <si>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審判</t>
    <rPh sb="0" eb="2">
      <t>シンパン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</si>
  <si>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</si>
  <si>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</si>
  <si>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</si>
  <si>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</si>
  <si>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</si>
  <si>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</si>
  <si>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</si>
  <si>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</si>
  <si>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</si>
  <si>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</si>
  <si>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</si>
  <si>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ビブス
代金</t>
    <rPh sb="4" eb="6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</si>
  <si>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</si>
  <si>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プログラム
代金</t>
    <rPh sb="6" eb="8">
      <t>ダイキン</t>
    </rPh>
    <phoneticPr fontId="3"/>
  </si>
  <si>
    <t>市立・町立・村立は省略。小学校→小、中学校→中、高校→高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6">
      <t>コウコウ</t>
    </rPh>
    <rPh sb="27" eb="28">
      <t>コウ</t>
    </rPh>
    <rPh sb="30" eb="31">
      <t>リャク</t>
    </rPh>
    <phoneticPr fontId="3"/>
  </si>
  <si>
    <t>↑全角７文字以内（半角14字）
市立・町立・村立は省略。小学校→小、中学校→中、高校→高　と略してください。</t>
    <rPh sb="1" eb="3">
      <t>ゼンカク</t>
    </rPh>
    <rPh sb="4" eb="6">
      <t>モジ</t>
    </rPh>
    <rPh sb="6" eb="8">
      <t>イナイ</t>
    </rPh>
    <rPh sb="9" eb="11">
      <t>ハンカク</t>
    </rPh>
    <rPh sb="13" eb="14">
      <t>ジ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</si>
  <si>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</si>
  <si>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</si>
  <si>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１種目</t>
    <rPh sb="1" eb="3">
      <t>シュモク</t>
    </rPh>
    <phoneticPr fontId="3"/>
  </si>
  <si>
    <t>２種目</t>
    <rPh sb="1" eb="3">
      <t>シュモク</t>
    </rPh>
    <phoneticPr fontId="3"/>
  </si>
  <si>
    <t>ビブス購入</t>
    <rPh sb="3" eb="5">
      <t>コウニュウ</t>
    </rPh>
    <phoneticPr fontId="3"/>
  </si>
  <si>
    <t>腰ナンバー購入</t>
    <rPh sb="0" eb="1">
      <t>コシ</t>
    </rPh>
    <rPh sb="5" eb="7">
      <t>コウニュウ</t>
    </rPh>
    <phoneticPr fontId="3"/>
  </si>
  <si>
    <t>納入合計金額</t>
    <rPh sb="0" eb="6">
      <t>ノウニュウゴウケイキンガク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</si>
  <si>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</si>
  <si>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</si>
  <si>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</si>
  <si>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『選手登録』に入力すると自動で計算されます</t>
    <rPh sb="3" eb="5">
      <t>トウロク</t>
    </rPh>
    <phoneticPr fontId="3"/>
  </si>
  <si>
    <t>←最大参加可能種目数</t>
    <rPh sb="1" eb="3">
      <t>サイダイ</t>
    </rPh>
    <rPh sb="3" eb="5">
      <t>サンカ</t>
    </rPh>
    <rPh sb="5" eb="7">
      <t>カノウ</t>
    </rPh>
    <rPh sb="7" eb="9">
      <t>シュモク</t>
    </rPh>
    <rPh sb="9" eb="10">
      <t>スウ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</si>
  <si>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</si>
  <si>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</si>
  <si>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記録会小学男子_80m</t>
    <rPh sb="0" eb="3">
      <t>キロクカイ</t>
    </rPh>
    <phoneticPr fontId="3"/>
  </si>
  <si>
    <t>記録会小学男子_100m</t>
    <phoneticPr fontId="3"/>
  </si>
  <si>
    <t>記録会小学男子_800m</t>
    <phoneticPr fontId="3"/>
  </si>
  <si>
    <t>記録会小学男子_1500m</t>
    <phoneticPr fontId="3"/>
  </si>
  <si>
    <t>記録会小学男子_80mH</t>
    <phoneticPr fontId="3"/>
  </si>
  <si>
    <t>記録会小学男子_走高跳</t>
    <rPh sb="8" eb="9">
      <t>ハシ</t>
    </rPh>
    <rPh sb="9" eb="11">
      <t>タカトビ</t>
    </rPh>
    <phoneticPr fontId="1"/>
  </si>
  <si>
    <t>記録会小学男子_走幅跳</t>
    <rPh sb="8" eb="9">
      <t>ハシ</t>
    </rPh>
    <rPh sb="9" eb="11">
      <t>ハバトビ</t>
    </rPh>
    <phoneticPr fontId="1"/>
  </si>
  <si>
    <t>記録会共通男子_100m</t>
    <rPh sb="3" eb="5">
      <t>キョウツウ</t>
    </rPh>
    <phoneticPr fontId="3"/>
  </si>
  <si>
    <t>記録会共通男子_400m</t>
  </si>
  <si>
    <t>記録会共通男子_400m</t>
    <phoneticPr fontId="3"/>
  </si>
  <si>
    <t>記録会共通男子_1500m</t>
  </si>
  <si>
    <t>記録会共通男子_1500m</t>
    <phoneticPr fontId="3"/>
  </si>
  <si>
    <t>記録会共通男子_5000m</t>
  </si>
  <si>
    <t>記録会共通男子_5000m</t>
    <phoneticPr fontId="3"/>
  </si>
  <si>
    <t>記録会共通男子_走高跳</t>
    <rPh sb="8" eb="9">
      <t>ハシ</t>
    </rPh>
    <rPh sb="9" eb="11">
      <t>タカトビ</t>
    </rPh>
    <phoneticPr fontId="1"/>
  </si>
  <si>
    <t>記録会共通男子_走幅跳</t>
    <rPh sb="8" eb="9">
      <t>ハシ</t>
    </rPh>
    <rPh sb="9" eb="11">
      <t>ハバトビ</t>
    </rPh>
    <phoneticPr fontId="1"/>
  </si>
  <si>
    <t>記録会小学女子_走高跳</t>
    <rPh sb="8" eb="9">
      <t>ハシ</t>
    </rPh>
    <rPh sb="9" eb="11">
      <t>タカトビ</t>
    </rPh>
    <phoneticPr fontId="1"/>
  </si>
  <si>
    <t>記録会小学女子_走幅跳</t>
    <rPh sb="8" eb="9">
      <t>ハシ</t>
    </rPh>
    <rPh sb="9" eb="11">
      <t>ハバトビ</t>
    </rPh>
    <phoneticPr fontId="1"/>
  </si>
  <si>
    <t>記録会共通女子_走高跳</t>
    <rPh sb="8" eb="9">
      <t>ハシ</t>
    </rPh>
    <rPh sb="9" eb="11">
      <t>タカトビ</t>
    </rPh>
    <phoneticPr fontId="1"/>
  </si>
  <si>
    <t>記録会共通女子_走幅跳</t>
    <rPh sb="8" eb="9">
      <t>ハシ</t>
    </rPh>
    <rPh sb="9" eb="11">
      <t>ハバトビ</t>
    </rPh>
    <phoneticPr fontId="1"/>
  </si>
  <si>
    <t>記録会小学女子_80m</t>
    <phoneticPr fontId="3"/>
  </si>
  <si>
    <t>記録会小学女子_100m</t>
    <phoneticPr fontId="3"/>
  </si>
  <si>
    <t>記録会小学女子_800m</t>
    <phoneticPr fontId="3"/>
  </si>
  <si>
    <t>記録会小学女子_80mH</t>
    <phoneticPr fontId="3"/>
  </si>
  <si>
    <t>記録会共通女子_100m</t>
    <rPh sb="0" eb="2">
      <t>キロク</t>
    </rPh>
    <rPh sb="2" eb="3">
      <t>カイ</t>
    </rPh>
    <rPh sb="3" eb="5">
      <t>キョウツウ</t>
    </rPh>
    <rPh sb="5" eb="7">
      <t>ジョシ</t>
    </rPh>
    <phoneticPr fontId="3"/>
  </si>
  <si>
    <t>記録会共通女子_200m</t>
    <phoneticPr fontId="3"/>
  </si>
  <si>
    <t>記録会共通女子_400m</t>
    <phoneticPr fontId="3"/>
  </si>
  <si>
    <t>記録会共通女子_100m</t>
    <phoneticPr fontId="3"/>
  </si>
  <si>
    <t>記録会共通女子_1500m</t>
    <phoneticPr fontId="3"/>
  </si>
  <si>
    <t>記録会中学女子_砲丸投(2.721kg)</t>
    <phoneticPr fontId="3"/>
  </si>
  <si>
    <t>市民小学男子</t>
    <rPh sb="0" eb="2">
      <t>シミン</t>
    </rPh>
    <rPh sb="2" eb="4">
      <t>ショウガク</t>
    </rPh>
    <rPh sb="4" eb="6">
      <t>ダンシ</t>
    </rPh>
    <phoneticPr fontId="3"/>
  </si>
  <si>
    <t>市民中学男子</t>
    <rPh sb="0" eb="2">
      <t>シミン</t>
    </rPh>
    <rPh sb="2" eb="4">
      <t>チュウガク</t>
    </rPh>
    <rPh sb="4" eb="6">
      <t>ダンシ</t>
    </rPh>
    <phoneticPr fontId="3"/>
  </si>
  <si>
    <t>市民小学女子</t>
    <rPh sb="0" eb="2">
      <t>シミン</t>
    </rPh>
    <rPh sb="2" eb="4">
      <t>ショウガク</t>
    </rPh>
    <rPh sb="4" eb="6">
      <t>ジョシ</t>
    </rPh>
    <phoneticPr fontId="3"/>
  </si>
  <si>
    <t>市民中学女子</t>
    <rPh sb="0" eb="2">
      <t>シミン</t>
    </rPh>
    <rPh sb="2" eb="4">
      <t>チュウガク</t>
    </rPh>
    <rPh sb="4" eb="6">
      <t>ジョシ</t>
    </rPh>
    <phoneticPr fontId="3"/>
  </si>
  <si>
    <t>市民高校一般女子</t>
    <rPh sb="0" eb="2">
      <t>シミン</t>
    </rPh>
    <rPh sb="2" eb="4">
      <t>コウコウ</t>
    </rPh>
    <rPh sb="4" eb="6">
      <t>イッパン</t>
    </rPh>
    <rPh sb="6" eb="8">
      <t>ジョシ</t>
    </rPh>
    <phoneticPr fontId="3"/>
  </si>
  <si>
    <t>市民高校男子</t>
    <rPh sb="0" eb="2">
      <t>シミン</t>
    </rPh>
    <rPh sb="2" eb="4">
      <t>コウコウ</t>
    </rPh>
    <rPh sb="4" eb="6">
      <t>ダンシ</t>
    </rPh>
    <phoneticPr fontId="3"/>
  </si>
  <si>
    <t>市民一般男子</t>
    <rPh sb="0" eb="2">
      <t>シミン</t>
    </rPh>
    <rPh sb="2" eb="4">
      <t>イッパン</t>
    </rPh>
    <rPh sb="4" eb="6">
      <t>ダンシ</t>
    </rPh>
    <phoneticPr fontId="3"/>
  </si>
  <si>
    <t>市民小学男子_100m</t>
  </si>
  <si>
    <t>市民小学男子_800m</t>
  </si>
  <si>
    <t>市民小学男子_1500m</t>
  </si>
  <si>
    <t>市民小学男子_80mH</t>
  </si>
  <si>
    <t>市民小学男子_走高跳</t>
  </si>
  <si>
    <t>市民小学男子_走幅跳</t>
  </si>
  <si>
    <t>市民中学男子_100m</t>
  </si>
  <si>
    <t>市民中学男子_400m</t>
  </si>
  <si>
    <t>市民中学男子_1500m</t>
  </si>
  <si>
    <t>市民中学男子_走高跳</t>
  </si>
  <si>
    <t>市民中学男子_走幅跳</t>
  </si>
  <si>
    <t>市民高校一般男子_100m</t>
  </si>
  <si>
    <t>市民高校一般男子_400m</t>
  </si>
  <si>
    <t>市民高校一般男子_1500m</t>
  </si>
  <si>
    <t>市民高校一般男子_5000m</t>
  </si>
  <si>
    <t>市民高校一般男子_走高跳</t>
  </si>
  <si>
    <t>市民高校一般男子_走幅跳</t>
  </si>
  <si>
    <t>市民小学女子_80m</t>
  </si>
  <si>
    <t>市民小学女子_100m</t>
  </si>
  <si>
    <t>市民小学女子_800m</t>
  </si>
  <si>
    <t>市民小学女子_80mH</t>
  </si>
  <si>
    <t>市民小学女子_走高跳</t>
  </si>
  <si>
    <t>市民小学女子_走幅跳</t>
  </si>
  <si>
    <t>市民中学女子_100m</t>
  </si>
  <si>
    <t>市民中学女子_200m</t>
  </si>
  <si>
    <t>市民中学女子_走高跳</t>
  </si>
  <si>
    <t>市民中学女子_走幅跳</t>
  </si>
  <si>
    <t>市民中学女子_砲丸投(2.721kg)</t>
  </si>
  <si>
    <t>市民高校一般女子_100m</t>
  </si>
  <si>
    <t>市民高校一般女子_400m</t>
  </si>
  <si>
    <t>市民高校一般女子_走高跳</t>
  </si>
  <si>
    <t>市民高校一般女子_走幅跳</t>
  </si>
  <si>
    <t>市民高校一般男子</t>
    <rPh sb="0" eb="2">
      <t>シミン</t>
    </rPh>
    <rPh sb="2" eb="4">
      <t>コウコウ</t>
    </rPh>
    <rPh sb="4" eb="6">
      <t>イッパン</t>
    </rPh>
    <rPh sb="6" eb="8">
      <t>ダンシ</t>
    </rPh>
    <phoneticPr fontId="3"/>
  </si>
  <si>
    <t>クラス名</t>
    <rPh sb="3" eb="4">
      <t>メイ</t>
    </rPh>
    <phoneticPr fontId="3"/>
  </si>
  <si>
    <t>種目名</t>
    <rPh sb="0" eb="2">
      <t>シュモク</t>
    </rPh>
    <rPh sb="2" eb="3">
      <t>メイ</t>
    </rPh>
    <phoneticPr fontId="3"/>
  </si>
  <si>
    <t>リスト名</t>
    <rPh sb="3" eb="4">
      <t>メイ</t>
    </rPh>
    <phoneticPr fontId="3"/>
  </si>
  <si>
    <t>市民小学男子_80m</t>
    <phoneticPr fontId="3"/>
  </si>
  <si>
    <t>リレー用</t>
    <rPh sb="3" eb="4">
      <t>ヨウ</t>
    </rPh>
    <phoneticPr fontId="3"/>
  </si>
  <si>
    <t>※注：共通種目のハードルの高さ・投擲種目の重さは、高校一般規格となりますので、ご注意ください。</t>
    <rPh sb="1" eb="2">
      <t>チュウ</t>
    </rPh>
    <rPh sb="3" eb="5">
      <t>キョウツウ</t>
    </rPh>
    <rPh sb="5" eb="7">
      <t>シュモク</t>
    </rPh>
    <rPh sb="13" eb="14">
      <t>タカ</t>
    </rPh>
    <rPh sb="16" eb="18">
      <t>トウテキ</t>
    </rPh>
    <rPh sb="18" eb="20">
      <t>シュモク</t>
    </rPh>
    <rPh sb="21" eb="22">
      <t>オモ</t>
    </rPh>
    <rPh sb="25" eb="27">
      <t>コウコウ</t>
    </rPh>
    <rPh sb="27" eb="29">
      <t>イッパン</t>
    </rPh>
    <rPh sb="29" eb="31">
      <t>キカク</t>
    </rPh>
    <rPh sb="40" eb="42">
      <t>チュウイ</t>
    </rPh>
    <phoneticPr fontId="3"/>
  </si>
  <si>
    <t>参加
種目数</t>
    <rPh sb="0" eb="2">
      <t>サンカ</t>
    </rPh>
    <rPh sb="3" eb="5">
      <t>シュモク</t>
    </rPh>
    <rPh sb="5" eb="6">
      <t>スウ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</si>
  <si>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</si>
  <si>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</si>
  <si>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↓学年をコードに含める設定は「クラス・種目リスト」シートで設定する。（A37セル）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</si>
  <si>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 xml:space="preserve">第60回小樽市民スポーツ大会陸上競技大会 兼 小樽陸上競技記録会第１戦 </t>
    <phoneticPr fontId="3"/>
  </si>
  <si>
    <t>※注：市民の部は、要項にある参加資格のある選手のみとなります。</t>
    <rPh sb="1" eb="2">
      <t>チュウ</t>
    </rPh>
    <rPh sb="3" eb="5">
      <t>シミン</t>
    </rPh>
    <rPh sb="6" eb="7">
      <t>ブ</t>
    </rPh>
    <rPh sb="9" eb="11">
      <t>ヨウコウ</t>
    </rPh>
    <rPh sb="14" eb="18">
      <t>サンカシカク</t>
    </rPh>
    <rPh sb="21" eb="23">
      <t>センシュ</t>
    </rPh>
    <phoneticPr fontId="3"/>
  </si>
  <si>
    <t>学年</t>
    <rPh sb="0" eb="2">
      <t>ガクネン</t>
    </rPh>
    <phoneticPr fontId="3"/>
  </si>
  <si>
    <t>中学共通女子</t>
    <rPh sb="0" eb="2">
      <t>チュウガク</t>
    </rPh>
    <rPh sb="2" eb="4">
      <t>キョウツウ</t>
    </rPh>
    <rPh sb="4" eb="6">
      <t>ジョシ</t>
    </rPh>
    <phoneticPr fontId="17"/>
  </si>
  <si>
    <t>中学共通男子</t>
    <rPh sb="0" eb="2">
      <t>チュウガク</t>
    </rPh>
    <rPh sb="2" eb="4">
      <t>キョウツウ</t>
    </rPh>
    <rPh sb="4" eb="6">
      <t>ダンシ</t>
    </rPh>
    <phoneticPr fontId="17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</si>
  <si>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</si>
  <si>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</si>
  <si>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</si>
  <si>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</si>
  <si>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</si>
  <si>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</si>
  <si>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</si>
  <si>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</si>
  <si>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</si>
  <si>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</si>
  <si>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</si>
  <si>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</si>
  <si>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</si>
  <si>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</si>
  <si>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</si>
  <si>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</si>
  <si>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</si>
  <si>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</si>
  <si>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</si>
  <si>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</si>
  <si>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</si>
  <si>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</si>
  <si>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</si>
  <si>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</si>
  <si>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</si>
  <si>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</si>
  <si>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</si>
  <si>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市民中学男子_110mH(0.914m/9.14m)</t>
    <phoneticPr fontId="3"/>
  </si>
  <si>
    <t>市民中学男子_砲丸投(5.000kg)</t>
    <phoneticPr fontId="3"/>
  </si>
  <si>
    <t>記録会中学男子_110mH(0.914m/9.14m)</t>
    <rPh sb="0" eb="3">
      <t>キロクカイ</t>
    </rPh>
    <phoneticPr fontId="3"/>
  </si>
  <si>
    <t>記録会中学男子_砲丸投(5.000kg)</t>
    <rPh sb="0" eb="3">
      <t>キロクカイ</t>
    </rPh>
    <phoneticPr fontId="3"/>
  </si>
  <si>
    <t>記録会共通男子_110mH(1.067m/9.14m)</t>
    <phoneticPr fontId="3"/>
  </si>
  <si>
    <t>市民高校一般男子_110mH(1.067m/9.14m)</t>
    <phoneticPr fontId="3"/>
  </si>
  <si>
    <t>記録会共通男子_J砲丸投(6.000kg)</t>
    <phoneticPr fontId="3"/>
  </si>
  <si>
    <t>記録会共通男子_砲丸投(7.260kg)</t>
    <phoneticPr fontId="3"/>
  </si>
  <si>
    <t>記録会共通男子_J円盤投(1.750kg)</t>
    <phoneticPr fontId="3"/>
  </si>
  <si>
    <t>記録会共通男子_円盤投(2.000kg)</t>
    <phoneticPr fontId="3"/>
  </si>
  <si>
    <t>市民高校男子_J砲丸投(6.000kg)</t>
    <phoneticPr fontId="3"/>
  </si>
  <si>
    <t>市民一般男子_砲丸投(7.260kg)</t>
    <phoneticPr fontId="3"/>
  </si>
  <si>
    <t>市民高校男子_J円盤投(1.750kg)</t>
    <phoneticPr fontId="3"/>
  </si>
  <si>
    <t>市民一般男子_円盤投(2.000kg)</t>
    <phoneticPr fontId="3"/>
  </si>
  <si>
    <t>市民中学女子_100mH(0.762m/8.00m)</t>
    <phoneticPr fontId="3"/>
  </si>
  <si>
    <t>記録会中学女子_100mH(0.762m/8.00m)</t>
    <phoneticPr fontId="3"/>
  </si>
  <si>
    <t>記録会共通女子_100mH(0.838m/8.50m)</t>
    <phoneticPr fontId="3"/>
  </si>
  <si>
    <t>記録会共通女子_砲丸投(4.000kg)</t>
    <phoneticPr fontId="3"/>
  </si>
  <si>
    <t>記録会共通女子_円盤投(1.000kg)</t>
    <phoneticPr fontId="3"/>
  </si>
  <si>
    <t>市民高校一般女子_100mH(0.838m/8.50m)</t>
    <phoneticPr fontId="3"/>
  </si>
  <si>
    <t>市民高校一般女子_砲丸投(4.000kg)</t>
    <phoneticPr fontId="3"/>
  </si>
  <si>
    <t>市民高校一般女子_円盤投(1.000kg)</t>
    <phoneticPr fontId="3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</si>
  <si>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</si>
  <si>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</si>
  <si>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</si>
  <si>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</si>
  <si>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AI</t>
    <phoneticPr fontId="3"/>
  </si>
  <si>
    <t>AR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</si>
  <si>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</si>
  <si>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</si>
  <si>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t>【種目リスト】区分＋性別(＋学年)</t>
    <rPh sb="1" eb="3">
      <t>シュモク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</si>
  <si>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</si>
  <si>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</si>
  <si>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r>
      <t>出場種目３</t>
    </r>
    <r>
      <rPr>
        <sz val="9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</si>
  <si>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r>
      <t>出場種目４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</si>
  <si>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r>
      <t>リレー</t>
    </r>
    <r>
      <rPr>
        <sz val="8"/>
        <rFont val="BIZ UDゴシック"/>
        <family val="3"/>
        <charset val="128"/>
      </rPr>
      <t>②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</si>
  <si>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</si>
  <si>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t>↑複数の区分の選手がいる場合、「参加選手登録」の方で個別に区分を入力してください</t>
    <rPh sb="1" eb="3">
      <t>フクスウ</t>
    </rPh>
    <rPh sb="4" eb="6">
      <t>クブン</t>
    </rPh>
    <rPh sb="7" eb="9">
      <t>センシュ</t>
    </rPh>
    <rPh sb="12" eb="14">
      <t>バアイ</t>
    </rPh>
    <rPh sb="16" eb="18">
      <t>サンカ</t>
    </rPh>
    <rPh sb="18" eb="20">
      <t>センシュ</t>
    </rPh>
    <rPh sb="20" eb="22">
      <t>トウロク</t>
    </rPh>
    <rPh sb="24" eb="25">
      <t>ホウ</t>
    </rPh>
    <rPh sb="26" eb="28">
      <t>コベツ</t>
    </rPh>
    <rPh sb="29" eb="31">
      <t>クブン</t>
    </rPh>
    <rPh sb="32" eb="34">
      <t>ニュウリョク</t>
    </rPh>
    <phoneticPr fontId="3"/>
  </si>
  <si>
    <t>参　加　申　込　書</t>
    <rPh sb="0" eb="1">
      <t>サン</t>
    </rPh>
    <rPh sb="2" eb="3">
      <t>カ</t>
    </rPh>
    <rPh sb="4" eb="5">
      <t>モウ</t>
    </rPh>
    <rPh sb="6" eb="7">
      <t>コ</t>
    </rPh>
    <rPh sb="8" eb="9">
      <t>ショ</t>
    </rPh>
    <phoneticPr fontId="3"/>
  </si>
  <si>
    <t>記録会共通男子_100m</t>
  </si>
  <si>
    <t>市民の部（記録会の部に出場する場合は、こちらの欄には入力しないでください）</t>
    <rPh sb="0" eb="2">
      <t>シミン</t>
    </rPh>
    <rPh sb="3" eb="4">
      <t>ブ</t>
    </rPh>
    <rPh sb="5" eb="8">
      <t>キロクカイ</t>
    </rPh>
    <rPh sb="9" eb="10">
      <t>ブ</t>
    </rPh>
    <rPh sb="11" eb="13">
      <t>シュツジョウ</t>
    </rPh>
    <rPh sb="15" eb="17">
      <t>バアイ</t>
    </rPh>
    <rPh sb="23" eb="24">
      <t>ラン</t>
    </rPh>
    <rPh sb="26" eb="28">
      <t>ニュウリョク</t>
    </rPh>
    <phoneticPr fontId="3"/>
  </si>
  <si>
    <t>記録会の部（市民の部に出場する場合は、こちらの欄には入力しないでください。）</t>
    <rPh sb="0" eb="3">
      <t>キロクカイ</t>
    </rPh>
    <rPh sb="4" eb="5">
      <t>ブ</t>
    </rPh>
    <rPh sb="6" eb="8">
      <t>シミン</t>
    </rPh>
    <rPh sb="9" eb="10">
      <t>ブ</t>
    </rPh>
    <rPh sb="11" eb="13">
      <t>シュツジョウ</t>
    </rPh>
    <rPh sb="15" eb="17">
      <t>バアイ</t>
    </rPh>
    <rPh sb="23" eb="24">
      <t>ラン</t>
    </rPh>
    <rPh sb="26" eb="28">
      <t>ニュウリョク</t>
    </rPh>
    <phoneticPr fontId="3"/>
  </si>
  <si>
    <t>※参加選手登録・リレーチーム登録については、別シートの方にご入力ください。</t>
    <rPh sb="1" eb="7">
      <t>サンカセンシュトウロク</t>
    </rPh>
    <rPh sb="14" eb="16">
      <t>トウロク</t>
    </rPh>
    <rPh sb="22" eb="23">
      <t>ベツ</t>
    </rPh>
    <rPh sb="27" eb="28">
      <t>ホウ</t>
    </rPh>
    <rPh sb="30" eb="32">
      <t>ニュウリョク</t>
    </rPh>
    <phoneticPr fontId="3"/>
  </si>
  <si>
    <t>↑今回は小樽後志限定なので、このままとします。</t>
    <rPh sb="1" eb="3">
      <t>コンカイ</t>
    </rPh>
    <rPh sb="4" eb="10">
      <t>オタルシリベシゲンテイ</t>
    </rPh>
    <phoneticPr fontId="3"/>
  </si>
  <si>
    <t>市民小学男子_4×100mR</t>
    <rPh sb="0" eb="2">
      <t>シミン</t>
    </rPh>
    <phoneticPr fontId="3"/>
  </si>
  <si>
    <t>市民小学女子_4×100mR</t>
    <rPh sb="0" eb="2">
      <t>シミン</t>
    </rPh>
    <rPh sb="4" eb="6">
      <t>ジョシ</t>
    </rPh>
    <phoneticPr fontId="3"/>
  </si>
  <si>
    <t>市民中学男子_4×100mR</t>
    <rPh sb="0" eb="2">
      <t>シミン</t>
    </rPh>
    <rPh sb="2" eb="4">
      <t>チュウガク</t>
    </rPh>
    <phoneticPr fontId="3"/>
  </si>
  <si>
    <t>市民中学女子_4×100mR</t>
    <rPh sb="0" eb="2">
      <t>シミン</t>
    </rPh>
    <rPh sb="2" eb="4">
      <t>チュウガク</t>
    </rPh>
    <rPh sb="4" eb="6">
      <t>ジョシ</t>
    </rPh>
    <phoneticPr fontId="3"/>
  </si>
  <si>
    <t>市民高校一般男子_4×100mR</t>
    <rPh sb="0" eb="2">
      <t>シミン</t>
    </rPh>
    <rPh sb="2" eb="4">
      <t>コウコウ</t>
    </rPh>
    <rPh sb="4" eb="6">
      <t>イッパン</t>
    </rPh>
    <phoneticPr fontId="3"/>
  </si>
  <si>
    <t>市民高校一般女子_4×100mR</t>
    <rPh sb="0" eb="2">
      <t>シミン</t>
    </rPh>
    <rPh sb="2" eb="4">
      <t>コウコウ</t>
    </rPh>
    <rPh sb="4" eb="6">
      <t>イッパン</t>
    </rPh>
    <rPh sb="6" eb="8">
      <t>ジョシ</t>
    </rPh>
    <phoneticPr fontId="3"/>
  </si>
  <si>
    <t>市民高校一般男子_4×100mR</t>
    <rPh sb="0" eb="2">
      <t>シミン</t>
    </rPh>
    <rPh sb="2" eb="6">
      <t>コウコウイッパン</t>
    </rPh>
    <phoneticPr fontId="3"/>
  </si>
  <si>
    <t>市民高校一般女子_4×100mR</t>
    <rPh sb="0" eb="2">
      <t>シミン</t>
    </rPh>
    <rPh sb="2" eb="6">
      <t>コウコウイッパン</t>
    </rPh>
    <rPh sb="6" eb="8">
      <t>ジョシ</t>
    </rPh>
    <phoneticPr fontId="3"/>
  </si>
  <si>
    <t>記録会小学男子_4×100mR</t>
    <rPh sb="0" eb="3">
      <t>キロクカイ</t>
    </rPh>
    <phoneticPr fontId="3"/>
  </si>
  <si>
    <t>記録会小学女子_4×100mR</t>
    <rPh sb="0" eb="3">
      <t>キロクカイ</t>
    </rPh>
    <rPh sb="5" eb="7">
      <t>ジョシ</t>
    </rPh>
    <phoneticPr fontId="3"/>
  </si>
  <si>
    <t>記録会共通男子_4×100mR</t>
    <rPh sb="0" eb="3">
      <t>キロクカイ</t>
    </rPh>
    <rPh sb="3" eb="5">
      <t>キョウツウ</t>
    </rPh>
    <rPh sb="5" eb="7">
      <t>ダンシ</t>
    </rPh>
    <phoneticPr fontId="3"/>
  </si>
  <si>
    <t>記録会共通女子_4×100mR</t>
    <rPh sb="0" eb="3">
      <t>キロクカイ</t>
    </rPh>
    <rPh sb="3" eb="5">
      <t>キョウツウ</t>
    </rPh>
    <rPh sb="5" eb="7">
      <t>ジョシ</t>
    </rPh>
    <phoneticPr fontId="3"/>
  </si>
  <si>
    <t>市民小学男子_ｼﾞｬﾍﾞﾘｯｸﾎﾞｰﾙ投</t>
  </si>
  <si>
    <t>市民小学女子_ｼﾞｬﾍﾞﾘｯｸﾎﾞｰﾙ投</t>
  </si>
  <si>
    <t>記録会小学女子_ｼﾞｬﾍﾞﾘｯｸﾎﾞｰﾙ投</t>
  </si>
  <si>
    <t>記録会小学男子_ｼﾞｬﾍﾞﾘｯｸﾎﾞｰﾙ投</t>
  </si>
  <si>
    <t>市民中学男子_ｼﾞｬﾍﾞﾘｯｸｽﾛｰ</t>
  </si>
  <si>
    <t>記録会中学男子_ｼﾞｬﾍﾞﾘｯｸｽﾛｰ</t>
  </si>
  <si>
    <t>記録会中学女子_ｼﾞｬﾍﾞﾘｯｸｽﾛｰ</t>
  </si>
  <si>
    <t>市民中学女子_ｼﾞｬﾍﾞﾘｯｸｽﾛｰ</t>
  </si>
  <si>
    <t>Ver.7.0.2　2025.09.02</t>
    <phoneticPr fontId="3"/>
  </si>
  <si>
    <t>↓札幌陸協のを使用する場合、最初のアルファベットは入れないでください。</t>
    <phoneticPr fontId="3"/>
  </si>
  <si>
    <r>
      <t xml:space="preserve">ビブスNo
[新規※] 
</t>
    </r>
    <r>
      <rPr>
        <sz val="8"/>
        <color rgb="FFFF0000"/>
        <rFont val="BIZ UDゴシック"/>
        <family val="3"/>
        <charset val="128"/>
      </rPr>
      <t>数字のみ
４桁まで</t>
    </r>
    <rPh sb="13" eb="15">
      <t>スウジ</t>
    </rPh>
    <rPh sb="19" eb="20">
      <t>ケタ</t>
    </rPh>
    <phoneticPr fontId="3"/>
  </si>
  <si>
    <t>市民高校一般女子_800m</t>
    <phoneticPr fontId="3"/>
  </si>
  <si>
    <t>市民高校一般女子_1500m</t>
    <phoneticPr fontId="3"/>
  </si>
  <si>
    <t>記録会共通女子_800m</t>
    <phoneticPr fontId="3"/>
  </si>
  <si>
    <t>市民中学女子_800m</t>
    <phoneticPr fontId="3"/>
  </si>
  <si>
    <t>記録会共通女子_円盤投(1.000kg)</t>
  </si>
  <si>
    <t>《高校一般規格の種目へのエントリーを》</t>
    <rPh sb="1" eb="3">
      <t>コウコウ</t>
    </rPh>
    <rPh sb="3" eb="5">
      <t>イッパン</t>
    </rPh>
    <rPh sb="5" eb="7">
      <t>キカク</t>
    </rPh>
    <rPh sb="8" eb="10">
      <t>シュモク</t>
    </rPh>
    <phoneticPr fontId="3"/>
  </si>
  <si>
    <t>《希望する場合はご相談ください》</t>
    <rPh sb="1" eb="3">
      <t>キボウ</t>
    </rPh>
    <rPh sb="5" eb="7">
      <t>バアイ</t>
    </rPh>
    <rPh sb="9" eb="11">
      <t>ソウダン</t>
    </rPh>
    <phoneticPr fontId="3"/>
  </si>
  <si>
    <t>市民高校男子_Jハンマー投(6.000kg)</t>
  </si>
  <si>
    <t>記録会共通男子_Jハンマー投(6.000kg)</t>
  </si>
  <si>
    <t>市民高校一般女子_ハンマー投(4.000kg)</t>
  </si>
  <si>
    <t>記録会共通女子_ハンマー投(4.000kg)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</si>
</sst>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8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sz val="12"/>
      <color rgb="FFFF0000"/>
      <name val="BIZ UD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373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0" fontId="6" fillId="0" borderId="3" xfId="6" applyFont="1" applyBorder="1" applyAlignment="1" applyProtection="1">
      <alignment horizontal="center" vertical="center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4" borderId="1" xfId="6" applyFont="1" applyFill="1" applyBorder="1" applyAlignment="1" applyProtection="1">
      <alignment horizontal="center" vertical="center" wrapText="1"/>
      <protection locked="0"/>
    </xf>
    <xf numFmtId="0" fontId="6" fillId="4" borderId="1" xfId="6" applyFont="1" applyFill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11" fillId="4" borderId="1" xfId="6" applyFont="1" applyFill="1" applyBorder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vertical="center" wrapText="1"/>
      <protection locked="0"/>
    </xf>
    <xf numFmtId="14" fontId="6" fillId="4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4" borderId="11" xfId="6" applyFont="1" applyFill="1" applyBorder="1" applyAlignment="1" applyProtection="1">
      <alignment horizontal="left" vertical="center"/>
      <protection locked="0"/>
    </xf>
    <xf numFmtId="0" fontId="6" fillId="4" borderId="9" xfId="6" applyFont="1" applyFill="1" applyBorder="1" applyAlignment="1" applyProtection="1">
      <alignment horizontal="left" vertical="center"/>
      <protection locked="0"/>
    </xf>
    <xf numFmtId="0" fontId="6" fillId="4" borderId="11" xfId="6" applyFont="1" applyFill="1" applyBorder="1" applyAlignment="1" applyProtection="1">
      <alignment horizontal="left" vertical="center" shrinkToFit="1"/>
      <protection locked="0"/>
    </xf>
    <xf numFmtId="0" fontId="6" fillId="4" borderId="9" xfId="6" applyFont="1" applyFill="1" applyBorder="1" applyAlignment="1" applyProtection="1">
      <alignment horizontal="left" vertical="center" shrinkToFi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7" borderId="0" xfId="0" applyFont="1" applyFill="1" applyAlignment="1">
      <alignment shrinkToFit="1"/>
    </xf>
    <xf numFmtId="0" fontId="8" fillId="0" borderId="0" xfId="3" applyFont="1"/>
    <xf numFmtId="0" fontId="18" fillId="7" borderId="0" xfId="0" applyFont="1" applyFill="1" applyAlignment="1">
      <alignment vertical="center" shrinkToFit="1"/>
    </xf>
    <xf numFmtId="0" fontId="8" fillId="6" borderId="0" xfId="0" applyFont="1" applyFill="1" applyAlignment="1">
      <alignment shrinkToFit="1"/>
    </xf>
    <xf numFmtId="0" fontId="8" fillId="8" borderId="0" xfId="0" applyFont="1" applyFill="1" applyAlignment="1">
      <alignment shrinkToFit="1"/>
    </xf>
    <xf numFmtId="0" fontId="18" fillId="8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9" borderId="0" xfId="0" applyFont="1" applyFill="1" applyAlignment="1" applyProtection="1">
      <alignment horizontal="center" vertical="center" shrinkToFit="1"/>
      <protection locked="0"/>
    </xf>
    <xf numFmtId="0" fontId="8" fillId="9" borderId="0" xfId="6" applyFont="1" applyFill="1"/>
    <xf numFmtId="0" fontId="10" fillId="9" borderId="0" xfId="6" applyFont="1" applyFill="1" applyAlignment="1" applyProtection="1">
      <alignment horizontal="center" vertical="center" shrinkToFit="1"/>
      <protection locked="0"/>
    </xf>
    <xf numFmtId="0" fontId="6" fillId="9" borderId="0" xfId="6" applyFont="1" applyFill="1"/>
    <xf numFmtId="0" fontId="6" fillId="9" borderId="0" xfId="6" applyFont="1" applyFill="1" applyAlignment="1">
      <alignment horizontal="center"/>
    </xf>
    <xf numFmtId="0" fontId="6" fillId="9" borderId="0" xfId="6" applyFont="1" applyFill="1" applyAlignment="1">
      <alignment vertical="center"/>
    </xf>
    <xf numFmtId="0" fontId="6" fillId="9" borderId="0" xfId="6" applyFont="1" applyFill="1" applyAlignment="1">
      <alignment horizontal="right" vertical="center"/>
    </xf>
    <xf numFmtId="0" fontId="8" fillId="9" borderId="0" xfId="6" applyFont="1" applyFill="1" applyAlignment="1">
      <alignment horizontal="right" vertical="center" shrinkToFit="1"/>
    </xf>
    <xf numFmtId="0" fontId="8" fillId="9" borderId="0" xfId="6" applyFont="1" applyFill="1" applyAlignment="1">
      <alignment horizontal="right"/>
    </xf>
    <xf numFmtId="0" fontId="11" fillId="9" borderId="0" xfId="6" applyFont="1" applyFill="1"/>
    <xf numFmtId="0" fontId="6" fillId="9" borderId="0" xfId="6" applyFont="1" applyFill="1" applyAlignment="1">
      <alignment vertical="center" shrinkToFit="1"/>
    </xf>
    <xf numFmtId="49" fontId="14" fillId="9" borderId="0" xfId="6" applyNumberFormat="1" applyFont="1" applyFill="1" applyAlignment="1">
      <alignment horizontal="center" vertical="center"/>
    </xf>
    <xf numFmtId="0" fontId="8" fillId="9" borderId="0" xfId="6" applyFont="1" applyFill="1" applyAlignment="1">
      <alignment horizontal="center" vertical="center" shrinkToFit="1"/>
    </xf>
    <xf numFmtId="0" fontId="11" fillId="9" borderId="0" xfId="6" applyFont="1" applyFill="1" applyAlignment="1">
      <alignment vertical="center" shrinkToFit="1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21" fillId="0" borderId="0" xfId="6" applyFont="1" applyProtection="1">
      <protection locked="0"/>
    </xf>
    <xf numFmtId="0" fontId="11" fillId="0" borderId="0" xfId="6" applyFont="1"/>
    <xf numFmtId="0" fontId="8" fillId="10" borderId="1" xfId="6" applyFont="1" applyFill="1" applyBorder="1" applyAlignment="1" applyProtection="1">
      <alignment horizontal="center" vertical="center"/>
      <protection locked="0"/>
    </xf>
    <xf numFmtId="0" fontId="8" fillId="11" borderId="1" xfId="6" applyFont="1" applyFill="1" applyBorder="1" applyAlignment="1" applyProtection="1">
      <alignment horizontal="center" vertical="center" wrapText="1"/>
      <protection locked="0"/>
    </xf>
    <xf numFmtId="0" fontId="8" fillId="11" borderId="1" xfId="0" applyFont="1" applyFill="1" applyBorder="1" applyAlignment="1" applyProtection="1">
      <alignment horizontal="center" vertical="center" wrapText="1"/>
      <protection locked="0"/>
    </xf>
    <xf numFmtId="0" fontId="15" fillId="11" borderId="1" xfId="6" applyFont="1" applyFill="1" applyBorder="1" applyAlignment="1" applyProtection="1">
      <alignment vertical="center" wrapText="1"/>
      <protection locked="0"/>
    </xf>
    <xf numFmtId="0" fontId="6" fillId="11" borderId="1" xfId="6" applyFont="1" applyFill="1" applyBorder="1" applyAlignment="1" applyProtection="1">
      <alignment vertical="center"/>
      <protection locked="0"/>
    </xf>
    <xf numFmtId="0" fontId="8" fillId="11" borderId="11" xfId="6" applyFont="1" applyFill="1" applyBorder="1" applyAlignment="1" applyProtection="1">
      <alignment vertical="center" shrinkToFit="1"/>
      <protection locked="0"/>
    </xf>
    <xf numFmtId="0" fontId="8" fillId="11" borderId="9" xfId="6" applyFont="1" applyFill="1" applyBorder="1" applyAlignment="1" applyProtection="1">
      <alignment vertical="center" shrinkToFit="1"/>
      <protection locked="0"/>
    </xf>
    <xf numFmtId="0" fontId="6" fillId="11" borderId="6" xfId="6" applyFont="1" applyFill="1" applyBorder="1" applyAlignment="1" applyProtection="1">
      <alignment horizontal="center" vertical="center" wrapText="1"/>
      <protection locked="0"/>
    </xf>
    <xf numFmtId="0" fontId="8" fillId="7" borderId="1" xfId="6" applyFont="1" applyFill="1" applyBorder="1" applyAlignment="1" applyProtection="1">
      <alignment horizontal="center" vertical="center" wrapText="1"/>
      <protection locked="0"/>
    </xf>
    <xf numFmtId="0" fontId="15" fillId="7" borderId="1" xfId="6" applyFont="1" applyFill="1" applyBorder="1" applyAlignment="1" applyProtection="1">
      <alignment vertical="center" wrapText="1"/>
      <protection locked="0"/>
    </xf>
    <xf numFmtId="0" fontId="8" fillId="7" borderId="11" xfId="6" applyFont="1" applyFill="1" applyBorder="1" applyAlignment="1" applyProtection="1">
      <alignment vertical="center" shrinkToFit="1"/>
      <protection locked="0"/>
    </xf>
    <xf numFmtId="0" fontId="8" fillId="7" borderId="9" xfId="6" applyFont="1" applyFill="1" applyBorder="1" applyAlignment="1" applyProtection="1">
      <alignment vertical="center" shrinkToFit="1"/>
      <protection locked="0"/>
    </xf>
    <xf numFmtId="0" fontId="6" fillId="7" borderId="1" xfId="6" applyFont="1" applyFill="1" applyBorder="1" applyAlignment="1" applyProtection="1">
      <alignment vertical="center" shrinkToFit="1"/>
      <protection locked="0"/>
    </xf>
    <xf numFmtId="0" fontId="6" fillId="7" borderId="1" xfId="6" applyFont="1" applyFill="1" applyBorder="1" applyAlignment="1" applyProtection="1">
      <alignment horizontal="center" vertical="center"/>
      <protection locked="0"/>
    </xf>
    <xf numFmtId="0" fontId="6" fillId="7" borderId="6" xfId="6" applyFont="1" applyFill="1" applyBorder="1" applyAlignment="1" applyProtection="1">
      <alignment horizontal="center" vertical="center" wrapText="1"/>
      <protection locked="0"/>
    </xf>
    <xf numFmtId="0" fontId="6" fillId="11" borderId="1" xfId="6" applyFont="1" applyFill="1" applyBorder="1" applyAlignment="1" applyProtection="1">
      <alignment horizontal="center" vertical="center" shrinkToFit="1"/>
      <protection locked="0"/>
    </xf>
    <xf numFmtId="0" fontId="8" fillId="12" borderId="0" xfId="6" applyFont="1" applyFill="1" applyAlignment="1" applyProtection="1">
      <alignment vertical="center" shrinkToFit="1"/>
      <protection locked="0"/>
    </xf>
    <xf numFmtId="0" fontId="6" fillId="12" borderId="0" xfId="6" applyFont="1" applyFill="1" applyAlignment="1" applyProtection="1">
      <alignment horizontal="center" vertical="center"/>
      <protection locked="0"/>
    </xf>
    <xf numFmtId="0" fontId="6" fillId="12" borderId="0" xfId="6" applyFont="1" applyFill="1" applyAlignment="1" applyProtection="1">
      <alignment horizontal="center" vertical="center" shrinkToFit="1"/>
      <protection locked="0"/>
    </xf>
    <xf numFmtId="49" fontId="6" fillId="12" borderId="0" xfId="6" applyNumberFormat="1" applyFont="1" applyFill="1" applyAlignment="1" applyProtection="1">
      <alignment horizontal="center" vertical="center" shrinkToFit="1"/>
      <protection locked="0"/>
    </xf>
    <xf numFmtId="0" fontId="6" fillId="12" borderId="0" xfId="6" applyFont="1" applyFill="1" applyAlignment="1" applyProtection="1">
      <alignment vertical="center" shrinkToFit="1"/>
      <protection locked="0"/>
    </xf>
    <xf numFmtId="0" fontId="4" fillId="12" borderId="0" xfId="0" applyFont="1" applyFill="1" applyAlignment="1">
      <alignment horizontal="center" vertical="center" shrinkToFit="1"/>
    </xf>
    <xf numFmtId="0" fontId="8" fillId="12" borderId="0" xfId="6" applyFont="1" applyFill="1"/>
    <xf numFmtId="0" fontId="7" fillId="12" borderId="0" xfId="6" applyFont="1" applyFill="1" applyAlignment="1">
      <alignment vertical="center" shrinkToFit="1"/>
    </xf>
    <xf numFmtId="0" fontId="8" fillId="12" borderId="0" xfId="6" applyFont="1" applyFill="1" applyAlignment="1">
      <alignment horizontal="center" vertical="center" wrapText="1"/>
    </xf>
    <xf numFmtId="0" fontId="8" fillId="12" borderId="0" xfId="6" applyFont="1" applyFill="1" applyAlignment="1">
      <alignment vertical="center"/>
    </xf>
    <xf numFmtId="0" fontId="8" fillId="12" borderId="0" xfId="6" applyFont="1" applyFill="1" applyAlignment="1">
      <alignment horizontal="center" vertical="center"/>
    </xf>
    <xf numFmtId="0" fontId="8" fillId="12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9" borderId="0" xfId="6" applyFont="1" applyFill="1" applyAlignment="1">
      <alignment horizontal="center" vertical="center"/>
    </xf>
    <xf numFmtId="0" fontId="11" fillId="9" borderId="0" xfId="5" applyFont="1" applyFill="1" applyAlignment="1" applyProtection="1">
      <alignment vertical="center" shrinkToFit="1"/>
      <protection locked="0"/>
    </xf>
    <xf numFmtId="0" fontId="11" fillId="9" borderId="0" xfId="6" applyFont="1" applyFill="1" applyAlignment="1">
      <alignment vertical="center"/>
    </xf>
    <xf numFmtId="0" fontId="6" fillId="9" borderId="0" xfId="6" applyFont="1" applyFill="1" applyAlignment="1">
      <alignment shrinkToFit="1"/>
    </xf>
    <xf numFmtId="0" fontId="10" fillId="4" borderId="2" xfId="6" applyFont="1" applyFill="1" applyBorder="1" applyAlignment="1" applyProtection="1">
      <alignment horizontal="center" vertical="center" wrapText="1"/>
      <protection locked="0"/>
    </xf>
    <xf numFmtId="0" fontId="6" fillId="4" borderId="2" xfId="6" applyFont="1" applyFill="1" applyBorder="1" applyAlignment="1" applyProtection="1">
      <alignment horizontal="left" vertical="center" wrapText="1"/>
      <protection locked="0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6" fillId="8" borderId="1" xfId="6" applyFont="1" applyFill="1" applyBorder="1" applyAlignment="1" applyProtection="1">
      <alignment horizontal="center" vertical="center" shrinkToFit="1"/>
      <protection locked="0"/>
    </xf>
    <xf numFmtId="0" fontId="8" fillId="11" borderId="1" xfId="6" applyFont="1" applyFill="1" applyBorder="1" applyAlignment="1" applyProtection="1">
      <alignment vertical="center" wrapText="1"/>
      <protection locked="0"/>
    </xf>
    <xf numFmtId="0" fontId="18" fillId="6" borderId="0" xfId="0" applyFont="1" applyFill="1" applyAlignment="1">
      <alignment vertical="center" shrinkToFit="1"/>
    </xf>
    <xf numFmtId="0" fontId="10" fillId="7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9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8" fillId="7" borderId="1" xfId="6" applyFont="1" applyFill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center" vertical="top" wrapText="1"/>
      <protection locked="0"/>
    </xf>
    <xf numFmtId="0" fontId="6" fillId="0" borderId="5" xfId="6" applyFont="1" applyBorder="1" applyAlignment="1" applyProtection="1">
      <alignment vertical="center" shrinkToFi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1" fillId="0" borderId="3" xfId="6" applyFont="1" applyBorder="1" applyAlignment="1" applyProtection="1">
      <alignment horizontal="center" vertical="center" wrapTex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8" fillId="11" borderId="3" xfId="6" applyFont="1" applyFill="1" applyBorder="1" applyAlignment="1" applyProtection="1">
      <alignment vertical="center" wrapText="1"/>
      <protection locked="0"/>
    </xf>
    <xf numFmtId="0" fontId="6" fillId="11" borderId="3" xfId="6" applyFont="1" applyFill="1" applyBorder="1" applyAlignment="1" applyProtection="1">
      <alignment vertical="center"/>
      <protection locked="0"/>
    </xf>
    <xf numFmtId="0" fontId="8" fillId="0" borderId="1" xfId="6" applyFont="1" applyBorder="1" applyAlignment="1" applyProtection="1">
      <alignment horizontal="center" vertical="center" wrapText="1"/>
      <protection locked="0"/>
    </xf>
    <xf numFmtId="0" fontId="10" fillId="9" borderId="0" xfId="6" applyFont="1" applyFill="1" applyAlignment="1" applyProtection="1">
      <alignment horizontal="left" vertical="top"/>
      <protection locked="0"/>
    </xf>
    <xf numFmtId="0" fontId="11" fillId="9" borderId="0" xfId="6" applyFont="1" applyFill="1" applyAlignment="1">
      <alignment horizontal="right"/>
    </xf>
    <xf numFmtId="0" fontId="6" fillId="9" borderId="0" xfId="6" applyFont="1" applyFill="1" applyAlignment="1">
      <alignment horizontal="left"/>
    </xf>
    <xf numFmtId="0" fontId="6" fillId="9" borderId="0" xfId="6" applyFont="1" applyFill="1" applyAlignment="1">
      <alignment horizontal="center" shrinkToFit="1"/>
    </xf>
    <xf numFmtId="49" fontId="14" fillId="9" borderId="0" xfId="6" applyNumberFormat="1" applyFont="1" applyFill="1" applyAlignment="1">
      <alignment horizontal="center"/>
    </xf>
    <xf numFmtId="0" fontId="11" fillId="9" borderId="0" xfId="6" applyFont="1" applyFill="1" applyAlignment="1">
      <alignment wrapText="1" shrinkToFit="1"/>
    </xf>
    <xf numFmtId="0" fontId="10" fillId="9" borderId="0" xfId="6" applyFont="1" applyFill="1" applyAlignment="1">
      <alignment horizontal="center" shrinkToFit="1"/>
    </xf>
    <xf numFmtId="0" fontId="6" fillId="9" borderId="0" xfId="6" applyFont="1" applyFill="1" applyAlignment="1">
      <alignment horizontal="center" wrapTex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4" borderId="2" xfId="6" applyFont="1" applyFill="1" applyBorder="1" applyAlignment="1" applyProtection="1">
      <alignment horizontal="center" vertical="center" wrapText="1"/>
      <protection locked="0"/>
    </xf>
    <xf numFmtId="0" fontId="15" fillId="4" borderId="9" xfId="6" applyFont="1" applyFill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0" fontId="18" fillId="5" borderId="1" xfId="0" applyFont="1" applyFill="1" applyBorder="1" applyAlignment="1" applyProtection="1">
      <alignment vertical="center"/>
      <protection locked="0"/>
    </xf>
    <xf numFmtId="0" fontId="8" fillId="0" borderId="6" xfId="6" applyFont="1" applyBorder="1" applyAlignment="1" applyProtection="1">
      <alignment vertical="center" shrinkToFit="1"/>
      <protection locked="0"/>
    </xf>
    <xf numFmtId="49" fontId="6" fillId="9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3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 applyProtection="1">
      <alignment horizontal="right" vertical="center" shrinkToFit="1"/>
      <protection locked="0"/>
    </xf>
    <xf numFmtId="0" fontId="6" fillId="0" borderId="0" xfId="6" applyFont="1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 shrinkToFit="1"/>
      <protection locked="0"/>
    </xf>
    <xf numFmtId="0" fontId="6" fillId="0" borderId="0" xfId="6" applyFont="1" applyProtection="1"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Alignment="1">
      <alignment vertical="center" shrinkToFit="1"/>
    </xf>
    <xf numFmtId="0" fontId="8" fillId="13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10" fillId="0" borderId="0" xfId="6" applyFont="1" applyAlignment="1" applyProtection="1">
      <alignment vertical="center"/>
      <protection locked="0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8" fillId="4" borderId="1" xfId="6" applyFont="1" applyFill="1" applyBorder="1" applyAlignment="1" applyProtection="1">
      <alignment vertical="center"/>
      <protection locked="0"/>
    </xf>
    <xf numFmtId="0" fontId="11" fillId="13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11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6" applyFont="1" applyAlignment="1">
      <alignment horizontal="center" vertical="center"/>
    </xf>
    <xf numFmtId="0" fontId="7" fillId="0" borderId="0" xfId="6" applyFont="1" applyAlignment="1">
      <alignment horizontal="center" vertical="center" shrinkToFit="1"/>
    </xf>
    <xf numFmtId="0" fontId="13" fillId="0" borderId="0" xfId="6" applyFont="1" applyAlignment="1">
      <alignment horizontal="center" vertical="center" shrinkToFit="1"/>
    </xf>
    <xf numFmtId="0" fontId="8" fillId="13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25" fillId="0" borderId="0" xfId="6" applyFont="1" applyAlignment="1">
      <alignment vertical="center" shrinkToFit="1"/>
    </xf>
    <xf numFmtId="0" fontId="10" fillId="0" borderId="0" xfId="6" applyFont="1" applyAlignment="1" applyProtection="1">
      <alignment horizontal="left" vertical="center"/>
      <protection locked="0"/>
    </xf>
    <xf numFmtId="0" fontId="10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shrinkToFit="1"/>
    </xf>
    <xf numFmtId="0" fontId="7" fillId="0" borderId="0" xfId="6" applyFont="1" applyAlignment="1">
      <alignment vertical="center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8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>
      <alignment horizontal="left" vertical="center"/>
    </xf>
    <xf numFmtId="0" fontId="7" fillId="0" borderId="0" xfId="6" applyFont="1" applyAlignment="1">
      <alignment horizontal="center" vertical="center"/>
    </xf>
    <xf numFmtId="0" fontId="26" fillId="0" borderId="0" xfId="6" applyFont="1" applyAlignment="1">
      <alignment horizontal="left" vertical="center" wrapText="1"/>
    </xf>
    <xf numFmtId="0" fontId="8" fillId="0" borderId="0" xfId="6" applyFont="1" applyAlignment="1">
      <alignment horizontal="right" vertical="center"/>
    </xf>
    <xf numFmtId="0" fontId="27" fillId="4" borderId="1" xfId="6" applyFont="1" applyFill="1" applyBorder="1" applyAlignment="1" applyProtection="1">
      <alignment horizontal="center" vertical="center"/>
      <protection locked="0"/>
    </xf>
    <xf numFmtId="0" fontId="8" fillId="13" borderId="0" xfId="6" applyFont="1" applyFill="1" applyAlignment="1" applyProtection="1">
      <alignment horizontal="center" vertical="center"/>
      <protection locked="0"/>
    </xf>
    <xf numFmtId="0" fontId="6" fillId="0" borderId="0" xfId="6" applyFont="1" applyAlignment="1">
      <alignment horizontal="center" vertical="center" shrinkToFit="1"/>
    </xf>
    <xf numFmtId="0" fontId="10" fillId="0" borderId="0" xfId="6" applyFont="1" applyAlignment="1">
      <alignment horizontal="right" vertical="center"/>
    </xf>
    <xf numFmtId="0" fontId="14" fillId="0" borderId="0" xfId="6" applyFont="1" applyAlignment="1">
      <alignment horizontal="center" vertical="center" wrapText="1"/>
    </xf>
    <xf numFmtId="0" fontId="14" fillId="0" borderId="0" xfId="6" applyFont="1" applyAlignment="1">
      <alignment vertical="center"/>
    </xf>
    <xf numFmtId="0" fontId="14" fillId="0" borderId="0" xfId="6" applyFont="1" applyAlignment="1">
      <alignment vertical="center" wrapText="1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horizontal="right" vertical="center"/>
      <protection locked="0"/>
    </xf>
    <xf numFmtId="0" fontId="6" fillId="0" borderId="0" xfId="6" applyFont="1" applyAlignment="1">
      <alignment vertical="center" wrapText="1" shrinkToFit="1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0" borderId="1" xfId="6" applyFont="1" applyBorder="1" applyAlignment="1" applyProtection="1">
      <alignment vertical="center"/>
      <protection locked="0"/>
    </xf>
    <xf numFmtId="0" fontId="8" fillId="13" borderId="0" xfId="6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 shrinkToFit="1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3" borderId="0" xfId="6" applyFont="1" applyFill="1" applyAlignment="1" applyProtection="1">
      <alignment vertical="center"/>
      <protection locked="0"/>
    </xf>
    <xf numFmtId="0" fontId="6" fillId="9" borderId="0" xfId="6" applyFont="1" applyFill="1" applyAlignment="1" applyProtection="1">
      <alignment vertical="center"/>
      <protection locked="0"/>
    </xf>
    <xf numFmtId="0" fontId="16" fillId="9" borderId="0" xfId="0" applyFont="1" applyFill="1" applyAlignment="1" applyProtection="1">
      <alignment vertical="center" shrinkToFit="1"/>
      <protection locked="0"/>
    </xf>
    <xf numFmtId="0" fontId="8" fillId="9" borderId="0" xfId="6" applyFont="1" applyFill="1" applyProtection="1">
      <protection locked="0"/>
    </xf>
    <xf numFmtId="0" fontId="9" fillId="9" borderId="0" xfId="6" applyFont="1" applyFill="1" applyAlignment="1" applyProtection="1">
      <alignment horizontal="center" vertical="center"/>
      <protection locked="0"/>
    </xf>
    <xf numFmtId="0" fontId="8" fillId="9" borderId="0" xfId="6" applyFont="1" applyFill="1" applyAlignment="1" applyProtection="1">
      <alignment vertical="center"/>
      <protection locked="0"/>
    </xf>
    <xf numFmtId="0" fontId="22" fillId="9" borderId="0" xfId="6" applyFont="1" applyFill="1" applyAlignment="1" applyProtection="1">
      <alignment vertical="center" wrapText="1"/>
      <protection locked="0"/>
    </xf>
    <xf numFmtId="0" fontId="8" fillId="9" borderId="0" xfId="6" applyFont="1" applyFill="1" applyAlignment="1">
      <alignment vertical="center"/>
    </xf>
    <xf numFmtId="0" fontId="10" fillId="9" borderId="0" xfId="6" applyFont="1" applyFill="1" applyAlignment="1" applyProtection="1">
      <alignment vertical="center" wrapText="1"/>
      <protection locked="0"/>
    </xf>
    <xf numFmtId="0" fontId="6" fillId="9" borderId="0" xfId="6" applyFont="1" applyFill="1" applyAlignment="1" applyProtection="1">
      <alignment horizontal="center" vertical="center" shrinkToFit="1"/>
      <protection locked="0"/>
    </xf>
    <xf numFmtId="0" fontId="15" fillId="9" borderId="0" xfId="6" applyFont="1" applyFill="1" applyAlignment="1" applyProtection="1">
      <alignment vertical="center" wrapText="1"/>
      <protection locked="0"/>
    </xf>
    <xf numFmtId="0" fontId="6" fillId="9" borderId="0" xfId="6" applyFont="1" applyFill="1" applyAlignment="1" applyProtection="1">
      <alignment vertical="center" shrinkToFit="1"/>
      <protection locked="0"/>
    </xf>
    <xf numFmtId="0" fontId="11" fillId="9" borderId="0" xfId="6" applyFont="1" applyFill="1" applyAlignment="1" applyProtection="1">
      <alignment horizontal="center" vertical="center"/>
      <protection locked="0"/>
    </xf>
    <xf numFmtId="0" fontId="8" fillId="9" borderId="0" xfId="6" applyFont="1" applyFill="1" applyAlignment="1" applyProtection="1">
      <alignment horizontal="center" vertical="center" shrinkToFit="1"/>
      <protection locked="0"/>
    </xf>
    <xf numFmtId="0" fontId="8" fillId="9" borderId="0" xfId="6" applyFont="1" applyFill="1" applyAlignment="1" applyProtection="1">
      <alignment horizontal="center" vertical="center"/>
      <protection locked="0"/>
    </xf>
    <xf numFmtId="0" fontId="11" fillId="9" borderId="0" xfId="6" applyFont="1" applyFill="1" applyAlignment="1" applyProtection="1">
      <alignment horizontal="right" vertical="center"/>
      <protection locked="0"/>
    </xf>
    <xf numFmtId="0" fontId="11" fillId="9" borderId="0" xfId="6" applyFont="1" applyFill="1" applyAlignment="1" applyProtection="1">
      <alignment vertical="center"/>
      <protection locked="0"/>
    </xf>
    <xf numFmtId="0" fontId="10" fillId="9" borderId="0" xfId="6" applyFont="1" applyFill="1" applyAlignment="1">
      <alignment vertical="center"/>
    </xf>
    <xf numFmtId="0" fontId="8" fillId="5" borderId="0" xfId="0" applyFont="1" applyFill="1" applyAlignment="1">
      <alignment shrinkToFit="1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8" fillId="4" borderId="1" xfId="6" applyFont="1" applyFill="1" applyBorder="1" applyAlignment="1">
      <alignment vertical="center"/>
    </xf>
    <xf numFmtId="0" fontId="23" fillId="4" borderId="1" xfId="6" applyFont="1" applyFill="1" applyBorder="1" applyAlignment="1" applyProtection="1">
      <alignment horizontal="center" vertical="center"/>
      <protection locked="0"/>
    </xf>
    <xf numFmtId="0" fontId="27" fillId="0" borderId="0" xfId="6" applyFont="1" applyAlignment="1" applyProtection="1">
      <alignment horizontal="center" vertical="center"/>
      <protection locked="0"/>
    </xf>
    <xf numFmtId="0" fontId="24" fillId="0" borderId="21" xfId="6" applyFont="1" applyBorder="1" applyAlignment="1" applyProtection="1">
      <alignment vertical="center"/>
      <protection locked="0"/>
    </xf>
    <xf numFmtId="0" fontId="24" fillId="0" borderId="19" xfId="6" applyFont="1" applyBorder="1" applyAlignment="1" applyProtection="1">
      <alignment vertical="center"/>
      <protection locked="0"/>
    </xf>
    <xf numFmtId="0" fontId="23" fillId="4" borderId="1" xfId="6" applyFont="1" applyFill="1" applyBorder="1" applyAlignment="1">
      <alignment horizontal="center" vertical="center"/>
    </xf>
    <xf numFmtId="0" fontId="28" fillId="0" borderId="0" xfId="6" applyFont="1" applyAlignment="1" applyProtection="1">
      <alignment vertical="top" wrapText="1"/>
      <protection locked="0"/>
    </xf>
    <xf numFmtId="0" fontId="8" fillId="9" borderId="0" xfId="0" applyFont="1" applyFill="1" applyAlignment="1">
      <alignment shrinkToFit="1"/>
    </xf>
    <xf numFmtId="0" fontId="10" fillId="9" borderId="1" xfId="6" applyFont="1" applyFill="1" applyBorder="1" applyAlignment="1" applyProtection="1">
      <alignment horizontal="center" vertical="center" shrinkToFit="1"/>
      <protection locked="0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10" fillId="0" borderId="0" xfId="6" applyFont="1" applyAlignment="1" applyProtection="1">
      <alignment vertical="center" wrapText="1"/>
      <protection locked="0"/>
    </xf>
    <xf numFmtId="0" fontId="21" fillId="0" borderId="0" xfId="0" applyFont="1"/>
    <xf numFmtId="0" fontId="29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30" fillId="0" borderId="0" xfId="0" applyFont="1"/>
    <xf numFmtId="0" fontId="18" fillId="0" borderId="0" xfId="0" applyFont="1" applyAlignment="1">
      <alignment horizontal="left" vertical="center"/>
    </xf>
    <xf numFmtId="0" fontId="7" fillId="0" borderId="22" xfId="6" applyFont="1" applyBorder="1" applyAlignment="1" applyProtection="1">
      <alignment vertical="center" shrinkToFit="1"/>
      <protection locked="0"/>
    </xf>
    <xf numFmtId="0" fontId="8" fillId="4" borderId="1" xfId="6" applyFont="1" applyFill="1" applyBorder="1" applyAlignment="1" applyProtection="1">
      <alignment vertical="center" wrapText="1"/>
      <protection locked="0"/>
    </xf>
    <xf numFmtId="0" fontId="6" fillId="4" borderId="1" xfId="6" applyFont="1" applyFill="1" applyBorder="1" applyAlignment="1">
      <alignment horizontal="center" vertical="center" wrapText="1"/>
    </xf>
    <xf numFmtId="0" fontId="6" fillId="2" borderId="1" xfId="6" applyFont="1" applyFill="1" applyBorder="1" applyAlignment="1">
      <alignment horizontal="center" vertical="center" wrapText="1"/>
    </xf>
    <xf numFmtId="0" fontId="6" fillId="12" borderId="20" xfId="6" applyFont="1" applyFill="1" applyBorder="1" applyAlignment="1" applyProtection="1">
      <alignment horizontal="center" vertical="center" shrinkToFit="1"/>
      <protection locked="0"/>
    </xf>
    <xf numFmtId="0" fontId="6" fillId="12" borderId="20" xfId="6" applyFont="1" applyFill="1" applyBorder="1" applyAlignment="1" applyProtection="1">
      <alignment horizontal="left" vertical="center" shrinkToFit="1"/>
      <protection locked="0"/>
    </xf>
    <xf numFmtId="0" fontId="6" fillId="12" borderId="0" xfId="6" applyFont="1" applyFill="1" applyAlignment="1" applyProtection="1">
      <alignment horizontal="left" vertical="center" shrinkToFit="1"/>
      <protection locked="0"/>
    </xf>
    <xf numFmtId="49" fontId="6" fillId="12" borderId="0" xfId="6" applyNumberFormat="1" applyFont="1" applyFill="1" applyAlignment="1" applyProtection="1">
      <alignment horizontal="left" vertical="center" shrinkToFit="1"/>
      <protection locked="0"/>
    </xf>
    <xf numFmtId="14" fontId="6" fillId="12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2" borderId="20" xfId="6" applyFont="1" applyFill="1" applyBorder="1" applyAlignment="1" applyProtection="1">
      <alignment horizontal="center" vertical="center"/>
      <protection locked="0"/>
    </xf>
    <xf numFmtId="0" fontId="6" fillId="12" borderId="20" xfId="6" applyFont="1" applyFill="1" applyBorder="1" applyAlignment="1" applyProtection="1">
      <alignment vertical="center" shrinkToFit="1"/>
      <protection locked="0"/>
    </xf>
    <xf numFmtId="0" fontId="8" fillId="12" borderId="20" xfId="6" applyFont="1" applyFill="1" applyBorder="1" applyAlignment="1" applyProtection="1">
      <alignment vertical="center" shrinkToFit="1"/>
      <protection locked="0"/>
    </xf>
    <xf numFmtId="0" fontId="18" fillId="12" borderId="20" xfId="0" applyFont="1" applyFill="1" applyBorder="1" applyAlignment="1" applyProtection="1">
      <alignment vertical="center"/>
      <protection locked="0"/>
    </xf>
    <xf numFmtId="0" fontId="6" fillId="12" borderId="20" xfId="6" applyFont="1" applyFill="1" applyBorder="1" applyAlignment="1">
      <alignment horizontal="center" vertical="center" wrapText="1"/>
    </xf>
    <xf numFmtId="0" fontId="10" fillId="12" borderId="0" xfId="6" applyFont="1" applyFill="1" applyAlignment="1" applyProtection="1">
      <alignment horizontal="center" vertical="center" shrinkToFit="1"/>
      <protection locked="0"/>
    </xf>
    <xf numFmtId="0" fontId="10" fillId="12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9" borderId="0" xfId="6" applyFont="1" applyFill="1" applyAlignment="1" applyProtection="1">
      <alignment horizontal="left" vertical="center" shrinkToFit="1"/>
      <protection locked="0"/>
    </xf>
    <xf numFmtId="49" fontId="6" fillId="9" borderId="0" xfId="6" applyNumberFormat="1" applyFont="1" applyFill="1" applyAlignment="1" applyProtection="1">
      <alignment horizontal="left" vertical="center" shrinkToFit="1"/>
      <protection locked="0"/>
    </xf>
    <xf numFmtId="14" fontId="6" fillId="9" borderId="0" xfId="6" applyNumberFormat="1" applyFont="1" applyFill="1" applyAlignment="1" applyProtection="1">
      <alignment horizontal="center" vertical="center" shrinkToFit="1"/>
      <protection locked="0"/>
    </xf>
    <xf numFmtId="0" fontId="6" fillId="9" borderId="0" xfId="6" applyFont="1" applyFill="1" applyAlignment="1" applyProtection="1">
      <alignment horizontal="center" vertical="center"/>
      <protection locked="0"/>
    </xf>
    <xf numFmtId="0" fontId="8" fillId="9" borderId="0" xfId="6" applyFont="1" applyFill="1" applyAlignment="1" applyProtection="1">
      <alignment vertical="center" shrinkToFit="1"/>
      <protection locked="0"/>
    </xf>
    <xf numFmtId="0" fontId="18" fillId="9" borderId="0" xfId="0" applyFont="1" applyFill="1" applyAlignment="1" applyProtection="1">
      <alignment vertical="center"/>
      <protection locked="0"/>
    </xf>
    <xf numFmtId="0" fontId="6" fillId="9" borderId="0" xfId="6" applyFont="1" applyFill="1" applyAlignment="1">
      <alignment horizontal="center" vertical="center" wrapText="1"/>
    </xf>
    <xf numFmtId="0" fontId="10" fillId="9" borderId="0" xfId="6" applyFont="1" applyFill="1" applyAlignment="1" applyProtection="1">
      <alignment horizontal="center" vertical="center"/>
      <protection locked="0"/>
    </xf>
    <xf numFmtId="0" fontId="11" fillId="9" borderId="0" xfId="6" applyFont="1" applyFill="1" applyAlignment="1" applyProtection="1">
      <alignment vertical="center" wrapText="1"/>
      <protection locked="0"/>
    </xf>
    <xf numFmtId="0" fontId="5" fillId="9" borderId="0" xfId="0" applyFont="1" applyFill="1" applyAlignment="1" applyProtection="1">
      <alignment vertical="center" shrinkToFit="1"/>
      <protection locked="0"/>
    </xf>
    <xf numFmtId="0" fontId="11" fillId="9" borderId="0" xfId="6" applyFont="1" applyFill="1" applyAlignment="1">
      <alignment horizontal="center" vertical="center" wrapText="1"/>
    </xf>
    <xf numFmtId="0" fontId="31" fillId="0" borderId="0" xfId="6" applyFont="1" applyProtection="1">
      <protection locked="0"/>
    </xf>
    <xf numFmtId="0" fontId="12" fillId="0" borderId="0" xfId="6" applyFont="1" applyProtection="1"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10" fillId="2" borderId="1" xfId="6" applyFont="1" applyFill="1" applyBorder="1" applyAlignment="1" applyProtection="1">
      <alignment horizontal="center" vertical="center" shrinkToFit="1"/>
      <protection locked="0"/>
    </xf>
    <xf numFmtId="0" fontId="10" fillId="2" borderId="1" xfId="6" applyFont="1" applyFill="1" applyBorder="1" applyAlignment="1" applyProtection="1">
      <alignment horizontal="center" vertical="center"/>
      <protection locked="0"/>
    </xf>
    <xf numFmtId="0" fontId="10" fillId="4" borderId="1" xfId="6" applyFont="1" applyFill="1" applyBorder="1" applyAlignment="1" applyProtection="1">
      <alignment horizontal="center" vertical="center" wrapText="1" shrinkToFit="1"/>
      <protection locked="0"/>
    </xf>
    <xf numFmtId="0" fontId="10" fillId="4" borderId="1" xfId="6" applyFont="1" applyFill="1" applyBorder="1" applyAlignment="1" applyProtection="1">
      <alignment horizontal="center" vertical="center" shrinkToFit="1"/>
      <protection locked="0"/>
    </xf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49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left"/>
    </xf>
    <xf numFmtId="49" fontId="8" fillId="0" borderId="2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0" fontId="8" fillId="3" borderId="23" xfId="0" applyFont="1" applyFill="1" applyBorder="1"/>
    <xf numFmtId="0" fontId="8" fillId="3" borderId="24" xfId="0" applyFont="1" applyFill="1" applyBorder="1"/>
    <xf numFmtId="0" fontId="8" fillId="3" borderId="25" xfId="0" applyFont="1" applyFill="1" applyBorder="1"/>
    <xf numFmtId="49" fontId="18" fillId="0" borderId="26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9" xfId="0" applyNumberFormat="1" applyFont="1" applyBorder="1" applyAlignment="1">
      <alignment horizontal="left" vertical="center"/>
    </xf>
    <xf numFmtId="0" fontId="13" fillId="4" borderId="1" xfId="6" applyFont="1" applyFill="1" applyBorder="1" applyAlignment="1" applyProtection="1">
      <alignment horizontal="center" vertical="center" wrapText="1"/>
      <protection locked="0"/>
    </xf>
    <xf numFmtId="0" fontId="10" fillId="8" borderId="1" xfId="6" applyFont="1" applyFill="1" applyBorder="1" applyAlignment="1" applyProtection="1">
      <alignment horizontal="center" vertical="center" wrapText="1" shrinkToFit="1"/>
      <protection locked="0"/>
    </xf>
    <xf numFmtId="0" fontId="10" fillId="8" borderId="1" xfId="6" applyFont="1" applyFill="1" applyBorder="1" applyAlignment="1" applyProtection="1">
      <alignment horizontal="center" vertical="center" shrinkToFit="1"/>
      <protection locked="0"/>
    </xf>
    <xf numFmtId="0" fontId="6" fillId="4" borderId="1" xfId="6" applyFont="1" applyFill="1" applyBorder="1" applyAlignment="1" applyProtection="1">
      <alignment horizontal="center" vertical="center"/>
      <protection locked="0"/>
    </xf>
    <xf numFmtId="0" fontId="6" fillId="0" borderId="2" xfId="6" applyFont="1" applyBorder="1" applyAlignment="1" applyProtection="1">
      <alignment vertical="center"/>
      <protection locked="0"/>
    </xf>
    <xf numFmtId="0" fontId="32" fillId="0" borderId="0" xfId="6" applyFont="1" applyAlignment="1" applyProtection="1">
      <alignment vertical="center"/>
      <protection locked="0"/>
    </xf>
    <xf numFmtId="0" fontId="8" fillId="7" borderId="0" xfId="0" applyFont="1" applyFill="1" applyAlignment="1">
      <alignment vertical="center" shrinkToFit="1"/>
    </xf>
    <xf numFmtId="0" fontId="8" fillId="6" borderId="0" xfId="0" applyFont="1" applyFill="1" applyAlignment="1">
      <alignment vertical="center" shrinkToFit="1"/>
    </xf>
    <xf numFmtId="0" fontId="8" fillId="11" borderId="0" xfId="3" applyFont="1" applyFill="1" applyAlignment="1">
      <alignment vertical="center" shrinkToFit="1"/>
    </xf>
    <xf numFmtId="0" fontId="15" fillId="0" borderId="0" xfId="0" applyFont="1" applyAlignment="1">
      <alignment vertical="center"/>
    </xf>
    <xf numFmtId="0" fontId="8" fillId="2" borderId="0" xfId="3" applyFont="1" applyFill="1" applyAlignment="1">
      <alignment vertical="center" shrinkToFit="1"/>
    </xf>
    <xf numFmtId="0" fontId="8" fillId="7" borderId="0" xfId="3" applyFont="1" applyFill="1" applyAlignment="1">
      <alignment vertical="center" shrinkToFit="1"/>
    </xf>
    <xf numFmtId="0" fontId="8" fillId="0" borderId="0" xfId="3" applyFont="1" applyAlignment="1">
      <alignment vertical="center" shrinkToFit="1"/>
    </xf>
    <xf numFmtId="0" fontId="20" fillId="7" borderId="0" xfId="3" applyFont="1" applyFill="1" applyAlignment="1">
      <alignment vertical="center" shrinkToFit="1"/>
    </xf>
    <xf numFmtId="0" fontId="28" fillId="0" borderId="13" xfId="6" applyFont="1" applyBorder="1" applyAlignment="1" applyProtection="1">
      <alignment vertical="top" wrapText="1"/>
      <protection locked="0"/>
    </xf>
    <xf numFmtId="0" fontId="28" fillId="0" borderId="3" xfId="6" applyFont="1" applyBorder="1" applyAlignment="1" applyProtection="1">
      <alignment vertical="top" wrapText="1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8" fillId="7" borderId="2" xfId="0" applyFont="1" applyFill="1" applyBorder="1" applyAlignment="1" applyProtection="1">
      <alignment horizontal="center" vertical="center" wrapText="1"/>
      <protection locked="0"/>
    </xf>
    <xf numFmtId="0" fontId="8" fillId="7" borderId="13" xfId="0" applyFont="1" applyFill="1" applyBorder="1" applyAlignment="1" applyProtection="1">
      <alignment horizontal="center" vertical="center" wrapText="1"/>
      <protection locked="0"/>
    </xf>
    <xf numFmtId="0" fontId="8" fillId="7" borderId="3" xfId="0" applyFont="1" applyFill="1" applyBorder="1" applyAlignment="1" applyProtection="1">
      <alignment horizontal="center" vertical="center" wrapTex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11" borderId="2" xfId="0" applyFont="1" applyFill="1" applyBorder="1" applyAlignment="1" applyProtection="1">
      <alignment horizontal="center" vertical="center" wrapText="1"/>
      <protection locked="0"/>
    </xf>
    <xf numFmtId="0" fontId="8" fillId="11" borderId="13" xfId="0" applyFont="1" applyFill="1" applyBorder="1" applyAlignment="1" applyProtection="1">
      <alignment horizontal="center" vertical="center" wrapText="1"/>
      <protection locked="0"/>
    </xf>
    <xf numFmtId="0" fontId="8" fillId="11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7" borderId="1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  <xf numFmtId="0" fontId="10" fillId="7" borderId="2" xfId="6" applyFont="1" applyFill="1" applyBorder="1" applyAlignment="1" applyProtection="1">
      <alignment horizontal="center" vertical="center" shrinkToFit="1"/>
      <protection locked="0"/>
    </xf>
    <xf numFmtId="0" fontId="10" fillId="7" borderId="13" xfId="6" applyFont="1" applyFill="1" applyBorder="1" applyAlignment="1" applyProtection="1">
      <alignment horizontal="center" vertical="center" shrinkToFit="1"/>
      <protection locked="0"/>
    </xf>
    <xf numFmtId="0" fontId="10" fillId="7" borderId="3" xfId="6" applyFont="1" applyFill="1" applyBorder="1" applyAlignment="1" applyProtection="1">
      <alignment horizontal="center" vertical="center" shrinkToFit="1"/>
      <protection locked="0"/>
    </xf>
    <xf numFmtId="0" fontId="10" fillId="7" borderId="19" xfId="6" applyFont="1" applyFill="1" applyBorder="1" applyAlignment="1" applyProtection="1">
      <alignment horizontal="center" vertical="center" wrapText="1" shrinkToFit="1"/>
      <protection locked="0"/>
    </xf>
    <xf numFmtId="0" fontId="10" fillId="7" borderId="6" xfId="6" applyFont="1" applyFill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8">
    <dxf>
      <fill>
        <patternFill>
          <bgColor rgb="FFEE0000"/>
        </patternFill>
      </fill>
    </dxf>
    <dxf>
      <fill>
        <patternFill>
          <bgColor rgb="FFEE0000"/>
        </patternFill>
      </fill>
    </dxf>
    <dxf>
      <font>
        <condense val="0"/>
        <extend val="0"/>
        <color indexed="9"/>
      </font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ont>
        <condense val="0"/>
        <extend val="0"/>
        <color indexed="9"/>
      </font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EE0000"/>
        </patternFill>
      </fill>
    </dxf>
    <dxf>
      <fill>
        <patternFill>
          <bgColor rgb="FFCC0000"/>
        </patternFill>
      </fill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7620</xdr:colOff>
      <xdr:row>16</xdr:row>
      <xdr:rowOff>381000</xdr:rowOff>
    </xdr:from>
    <xdr:to>
      <xdr:col>34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43</xdr:col>
      <xdr:colOff>7620</xdr:colOff>
      <xdr:row>16</xdr:row>
      <xdr:rowOff>396240</xdr:rowOff>
    </xdr:from>
    <xdr:to>
      <xdr:col>43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25</xdr:col>
      <xdr:colOff>40005</xdr:colOff>
      <xdr:row>3</xdr:row>
      <xdr:rowOff>354330</xdr:rowOff>
    </xdr:from>
    <xdr:to>
      <xdr:col>27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35</xdr:col>
      <xdr:colOff>15240</xdr:colOff>
      <xdr:row>3</xdr:row>
      <xdr:rowOff>457200</xdr:rowOff>
    </xdr:from>
    <xdr:to>
      <xdr:col>41</xdr:col>
      <xdr:colOff>114300</xdr:colOff>
      <xdr:row>4</xdr:row>
      <xdr:rowOff>60960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B152605-08AB-44A6-BDAC-CD2B24D95053}"/>
            </a:ext>
          </a:extLst>
        </xdr:cNvPr>
        <xdr:cNvSpPr txBox="1"/>
      </xdr:nvSpPr>
      <xdr:spPr>
        <a:xfrm>
          <a:off x="163677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</a:p>
      </xdr:txBody>
    </xdr:sp>
    <xdr:clientData/>
  </xdr:twoCellAnchor>
  <xdr:twoCellAnchor>
    <xdr:from>
      <xdr:col>37</xdr:col>
      <xdr:colOff>62865</xdr:colOff>
      <xdr:row>3</xdr:row>
      <xdr:rowOff>354330</xdr:rowOff>
    </xdr:from>
    <xdr:to>
      <xdr:col>39</xdr:col>
      <xdr:colOff>80010</xdr:colOff>
      <xdr:row>3</xdr:row>
      <xdr:rowOff>571500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963586F-6743-46D6-A3B1-CA8BCF0F3E8D}"/>
            </a:ext>
          </a:extLst>
        </xdr:cNvPr>
        <xdr:cNvSpPr txBox="1"/>
      </xdr:nvSpPr>
      <xdr:spPr>
        <a:xfrm>
          <a:off x="166439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46</xdr:col>
      <xdr:colOff>40005</xdr:colOff>
      <xdr:row>3</xdr:row>
      <xdr:rowOff>354330</xdr:rowOff>
    </xdr:from>
    <xdr:to>
      <xdr:col>48</xdr:col>
      <xdr:colOff>57150</xdr:colOff>
      <xdr:row>3</xdr:row>
      <xdr:rowOff>571500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EACDDA8-9597-4A49-B8E8-8271AF021523}"/>
            </a:ext>
          </a:extLst>
        </xdr:cNvPr>
        <xdr:cNvSpPr txBox="1"/>
      </xdr:nvSpPr>
      <xdr:spPr>
        <a:xfrm>
          <a:off x="1960054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22</xdr:col>
      <xdr:colOff>7620</xdr:colOff>
      <xdr:row>3</xdr:row>
      <xdr:rowOff>396240</xdr:rowOff>
    </xdr:from>
    <xdr:to>
      <xdr:col>22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34</xdr:col>
      <xdr:colOff>7620</xdr:colOff>
      <xdr:row>3</xdr:row>
      <xdr:rowOff>381000</xdr:rowOff>
    </xdr:from>
    <xdr:to>
      <xdr:col>34</xdr:col>
      <xdr:colOff>1333500</xdr:colOff>
      <xdr:row>4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76161852-BE30-4E31-8D2E-BCB0118F7732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43</xdr:col>
      <xdr:colOff>7620</xdr:colOff>
      <xdr:row>3</xdr:row>
      <xdr:rowOff>396240</xdr:rowOff>
    </xdr:from>
    <xdr:to>
      <xdr:col>43</xdr:col>
      <xdr:colOff>1333500</xdr:colOff>
      <xdr:row>4</xdr:row>
      <xdr:rowOff>15240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6530C1AA-B821-42AE-B208-F2FCEC597C2F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0</xdr:colOff>
      <xdr:row>3</xdr:row>
      <xdr:rowOff>457200</xdr:rowOff>
    </xdr:from>
    <xdr:to>
      <xdr:col>29</xdr:col>
      <xdr:colOff>99060</xdr:colOff>
      <xdr:row>4</xdr:row>
      <xdr:rowOff>60960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214628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  <xdr:twoCellAnchor>
    <xdr:from>
      <xdr:col>44</xdr:col>
      <xdr:colOff>0</xdr:colOff>
      <xdr:row>3</xdr:row>
      <xdr:rowOff>457200</xdr:rowOff>
    </xdr:from>
    <xdr:to>
      <xdr:col>50</xdr:col>
      <xdr:colOff>99060</xdr:colOff>
      <xdr:row>4</xdr:row>
      <xdr:rowOff>60960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11A9EB2A-05A8-4A05-8E81-2F59CE9CF933}"/>
            </a:ext>
          </a:extLst>
        </xdr:cNvPr>
        <xdr:cNvSpPr txBox="1"/>
      </xdr:nvSpPr>
      <xdr:spPr>
        <a:xfrm>
          <a:off x="1933194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91440</xdr:colOff>
      <xdr:row>3</xdr:row>
      <xdr:rowOff>428625</xdr:rowOff>
    </xdr:from>
    <xdr:to>
      <xdr:col>13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7</xdr:col>
      <xdr:colOff>0</xdr:colOff>
      <xdr:row>3</xdr:row>
      <xdr:rowOff>396240</xdr:rowOff>
    </xdr:from>
    <xdr:to>
      <xdr:col>7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K37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9.33203125" style="2" bestFit="1" customWidth="1"/>
    <col min="4" max="4" width="27.109375" style="2" customWidth="1"/>
    <col min="5" max="5" width="1.33203125" style="2" customWidth="1"/>
    <col min="6" max="6" width="1" style="2" customWidth="1"/>
    <col min="7" max="7" width="3.109375" style="2" customWidth="1"/>
    <col min="8" max="19" width="6.88671875" style="2" customWidth="1"/>
    <col min="20" max="21" width="2.33203125" style="2" customWidth="1"/>
    <col min="22" max="22" width="5.109375" style="2" customWidth="1"/>
    <col min="23" max="23" width="2.44140625" style="2" customWidth="1"/>
    <col min="24" max="24" width="1.88671875" style="1" customWidth="1"/>
    <col min="25" max="25" width="5.77734375" style="218" customWidth="1"/>
    <col min="26" max="26" width="5.77734375" style="160" customWidth="1"/>
    <col min="27" max="28" width="5.77734375" style="167" customWidth="1"/>
    <col min="29" max="33" width="5.77734375" style="168" customWidth="1"/>
    <col min="34" max="42" width="5.77734375" style="160" customWidth="1"/>
    <col min="43" max="44" width="5.77734375" style="1" customWidth="1"/>
    <col min="45" max="49" width="1.77734375" style="1" customWidth="1"/>
    <col min="50" max="64" width="5.77734375" style="1" customWidth="1"/>
    <col min="65" max="69" width="2" style="1" customWidth="1"/>
    <col min="70" max="84" width="5.77734375" style="1" customWidth="1"/>
    <col min="85" max="89" width="2.44140625" style="1" customWidth="1"/>
    <col min="90" max="104" width="5.77734375" style="1" customWidth="1"/>
    <col min="105" max="109" width="2.5546875" style="1" customWidth="1"/>
    <col min="110" max="114" width="5.77734375" style="1" customWidth="1"/>
    <col min="115" max="16384" width="8.88671875" style="1"/>
  </cols>
  <sheetData>
    <row r="1" spans="1:63" ht="25.2" x14ac:dyDescent="0.15">
      <c r="A1" s="354" t="str">
        <f>H1&amp;"　"&amp;H3</f>
        <v>第60回小樽市民スポーツ大会陸上競技大会 兼 小樽陸上競技記録会第１戦 　</v>
      </c>
      <c r="B1" s="354"/>
      <c r="C1" s="354"/>
      <c r="D1" s="354"/>
      <c r="E1" s="7"/>
      <c r="F1" s="156"/>
      <c r="G1" s="156"/>
      <c r="H1" s="224" t="s">
        <v>370</v>
      </c>
      <c r="I1" s="222"/>
      <c r="J1" s="222"/>
      <c r="K1" s="221"/>
      <c r="L1" s="221"/>
      <c r="M1" s="221"/>
      <c r="N1" s="221"/>
      <c r="O1" s="221"/>
      <c r="P1" s="221"/>
      <c r="Q1" s="221"/>
      <c r="R1" s="221"/>
      <c r="S1" s="221"/>
      <c r="T1" s="7"/>
      <c r="U1" s="7"/>
      <c r="V1" s="7"/>
      <c r="W1" s="7"/>
      <c r="X1" s="158"/>
      <c r="Y1" s="159"/>
      <c r="AA1" s="161"/>
      <c r="AB1" s="161"/>
      <c r="AC1" s="162"/>
      <c r="AD1" s="162"/>
      <c r="AE1" s="162"/>
      <c r="AF1" s="162"/>
      <c r="AG1" s="162"/>
      <c r="AH1" s="163"/>
      <c r="AI1" s="162"/>
      <c r="AJ1" s="162"/>
      <c r="AK1" s="162"/>
      <c r="AL1" s="162"/>
      <c r="AM1" s="162"/>
      <c r="AN1" s="162"/>
      <c r="AS1" s="164"/>
      <c r="AX1" s="165"/>
      <c r="AY1" s="165"/>
      <c r="AZ1" s="165"/>
      <c r="BA1" s="165"/>
      <c r="BB1" s="165"/>
      <c r="BC1" s="165"/>
      <c r="BD1" s="165"/>
      <c r="BE1" s="165"/>
      <c r="BF1" s="165"/>
      <c r="BG1" s="165"/>
      <c r="BH1" s="165"/>
      <c r="BI1" s="165"/>
      <c r="BJ1" s="165"/>
    </row>
    <row r="2" spans="1:63" ht="25.2" x14ac:dyDescent="0.15">
      <c r="A2" s="354" t="str">
        <f>H2</f>
        <v>参　加　申　込　書</v>
      </c>
      <c r="B2" s="354"/>
      <c r="C2" s="354"/>
      <c r="D2" s="354"/>
      <c r="E2" s="7"/>
      <c r="F2" s="156"/>
      <c r="G2" s="156"/>
      <c r="H2" s="220" t="s">
        <v>440</v>
      </c>
      <c r="I2" s="222"/>
      <c r="J2" s="222"/>
      <c r="K2" s="221"/>
      <c r="L2" s="221"/>
      <c r="M2" s="221"/>
      <c r="N2" s="221"/>
      <c r="O2" s="221"/>
      <c r="P2" s="221"/>
      <c r="Q2" s="221"/>
      <c r="R2" s="221"/>
      <c r="S2" s="221"/>
      <c r="T2" s="7"/>
      <c r="U2" s="7"/>
      <c r="V2" s="7"/>
      <c r="W2" s="7"/>
      <c r="X2" s="158"/>
      <c r="Y2" s="159"/>
      <c r="AA2" s="161"/>
      <c r="AB2" s="161"/>
      <c r="AC2" s="162"/>
      <c r="AD2" s="162"/>
      <c r="AE2" s="162"/>
      <c r="AF2" s="162"/>
      <c r="AG2" s="162"/>
      <c r="AH2" s="163"/>
      <c r="AI2" s="162"/>
      <c r="AJ2" s="162"/>
      <c r="AK2" s="162"/>
      <c r="AL2" s="162"/>
      <c r="AM2" s="162"/>
      <c r="AN2" s="162"/>
      <c r="AS2" s="164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</row>
    <row r="3" spans="1:63" ht="27" customHeight="1" x14ac:dyDescent="0.15">
      <c r="F3" s="166"/>
      <c r="G3" s="166"/>
      <c r="H3" s="220"/>
      <c r="I3" s="222"/>
      <c r="J3" s="222"/>
      <c r="K3" s="222"/>
      <c r="L3" s="220" t="s">
        <v>466</v>
      </c>
      <c r="M3" s="222"/>
      <c r="N3" s="223"/>
      <c r="O3" s="222"/>
      <c r="P3" s="222"/>
      <c r="Q3" s="222"/>
      <c r="R3" s="222"/>
      <c r="S3" s="222"/>
      <c r="Y3" s="141"/>
      <c r="AL3" s="169"/>
      <c r="AM3" s="163"/>
      <c r="AN3" s="163"/>
      <c r="AS3" s="3"/>
      <c r="AT3" s="3"/>
      <c r="AU3" s="3"/>
      <c r="AV3" s="3"/>
      <c r="AW3" s="3"/>
      <c r="AX3" s="170"/>
      <c r="AY3" s="170"/>
      <c r="BJ3" s="171"/>
    </row>
    <row r="4" spans="1:63" s="174" customFormat="1" ht="30" customHeight="1" x14ac:dyDescent="0.2">
      <c r="A4" s="172" t="s">
        <v>242</v>
      </c>
      <c r="B4" s="240"/>
      <c r="C4" s="172" t="s">
        <v>243</v>
      </c>
      <c r="D4" s="206"/>
      <c r="F4" s="173"/>
      <c r="G4" s="173"/>
      <c r="H4" s="224" t="s">
        <v>274</v>
      </c>
      <c r="I4" s="225"/>
      <c r="J4" s="224"/>
      <c r="K4" s="226"/>
      <c r="L4" s="226"/>
      <c r="M4" s="224"/>
      <c r="N4" s="224"/>
      <c r="O4" s="224"/>
      <c r="P4" s="227"/>
      <c r="Q4" s="228"/>
      <c r="R4" s="224"/>
      <c r="S4" s="224"/>
      <c r="T4" s="8"/>
      <c r="U4" s="8"/>
      <c r="V4" s="8"/>
      <c r="W4" s="8"/>
      <c r="X4" s="175"/>
      <c r="Y4" s="176"/>
      <c r="Z4" s="177"/>
      <c r="AA4" s="178"/>
      <c r="AB4" s="178"/>
      <c r="AC4" s="5"/>
      <c r="AD4" s="5"/>
      <c r="AE4" s="5"/>
      <c r="AF4" s="179"/>
      <c r="AG4" s="179"/>
      <c r="AH4" s="180"/>
      <c r="AI4" s="180"/>
      <c r="AJ4" s="180"/>
      <c r="AK4" s="180"/>
      <c r="AL4" s="180"/>
      <c r="AM4" s="180"/>
      <c r="AN4" s="180"/>
      <c r="AO4" s="177"/>
      <c r="AP4" s="177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</row>
    <row r="5" spans="1:63" s="174" customFormat="1" ht="36" customHeight="1" x14ac:dyDescent="0.2">
      <c r="B5" s="346" t="s">
        <v>275</v>
      </c>
      <c r="C5" s="346"/>
      <c r="D5" s="347"/>
      <c r="E5" s="8"/>
      <c r="F5" s="182"/>
      <c r="G5" s="182"/>
      <c r="H5" s="226"/>
      <c r="I5" s="224"/>
      <c r="J5" s="224"/>
      <c r="K5" s="229"/>
      <c r="L5" s="224"/>
      <c r="M5" s="224"/>
      <c r="N5" s="224"/>
      <c r="O5" s="224"/>
      <c r="P5" s="227"/>
      <c r="Q5" s="228"/>
      <c r="R5" s="224"/>
      <c r="S5" s="224"/>
      <c r="T5" s="8"/>
      <c r="U5" s="8"/>
      <c r="V5" s="8"/>
      <c r="W5" s="8"/>
      <c r="X5" s="175"/>
      <c r="Y5" s="176"/>
      <c r="Z5" s="177"/>
      <c r="AA5" s="178"/>
      <c r="AB5" s="178"/>
      <c r="AC5" s="5"/>
      <c r="AD5" s="5"/>
      <c r="AE5" s="5"/>
      <c r="AF5" s="179"/>
      <c r="AG5" s="179"/>
      <c r="AH5" s="180"/>
      <c r="AI5" s="180"/>
      <c r="AJ5" s="180"/>
      <c r="AK5" s="180"/>
      <c r="AL5" s="180"/>
      <c r="AM5" s="180"/>
      <c r="AN5" s="180"/>
      <c r="AO5" s="177"/>
      <c r="AP5" s="177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</row>
    <row r="6" spans="1:63" s="174" customFormat="1" ht="30" customHeight="1" x14ac:dyDescent="0.2">
      <c r="A6" s="172" t="s">
        <v>244</v>
      </c>
      <c r="B6" s="240"/>
      <c r="C6" s="172" t="s">
        <v>285</v>
      </c>
      <c r="D6" s="248" t="s">
        <v>245</v>
      </c>
      <c r="F6" s="173"/>
      <c r="G6" s="173"/>
      <c r="H6" s="228" t="s">
        <v>3</v>
      </c>
      <c r="I6" s="61" t="s">
        <v>4</v>
      </c>
      <c r="J6" s="61" t="s">
        <v>5</v>
      </c>
      <c r="K6" s="61" t="s">
        <v>6</v>
      </c>
      <c r="L6" s="230"/>
      <c r="M6" s="230"/>
      <c r="N6" s="230"/>
      <c r="O6" s="230"/>
      <c r="P6" s="230"/>
      <c r="Q6" s="228"/>
      <c r="R6" s="230"/>
      <c r="S6" s="230"/>
      <c r="T6" s="8"/>
      <c r="U6" s="8"/>
      <c r="V6" s="8"/>
      <c r="W6" s="8"/>
      <c r="X6" s="175"/>
      <c r="Y6" s="176"/>
      <c r="Z6" s="177"/>
      <c r="AA6" s="178"/>
      <c r="AB6" s="178"/>
      <c r="AC6" s="5"/>
      <c r="AD6" s="5"/>
      <c r="AE6" s="5"/>
      <c r="AF6" s="179"/>
      <c r="AG6" s="179"/>
      <c r="AH6" s="180"/>
      <c r="AI6" s="180"/>
      <c r="AJ6" s="180"/>
      <c r="AK6" s="180"/>
      <c r="AL6" s="180"/>
      <c r="AM6" s="180"/>
      <c r="AN6" s="180"/>
      <c r="AO6" s="177"/>
      <c r="AP6" s="177"/>
      <c r="AQ6" s="181"/>
      <c r="AR6" s="181"/>
      <c r="AS6" s="181"/>
      <c r="AT6" s="181"/>
      <c r="AU6" s="181"/>
      <c r="AV6" s="181"/>
      <c r="AW6" s="181"/>
      <c r="AX6" s="181"/>
      <c r="AY6" s="181"/>
      <c r="AZ6" s="181"/>
      <c r="BA6" s="181"/>
      <c r="BB6" s="181"/>
      <c r="BC6" s="181"/>
      <c r="BD6" s="181"/>
      <c r="BE6" s="181"/>
      <c r="BF6" s="181"/>
      <c r="BG6" s="181"/>
      <c r="BH6" s="181"/>
      <c r="BI6" s="181"/>
    </row>
    <row r="7" spans="1:63" s="174" customFormat="1" ht="36" customHeight="1" x14ac:dyDescent="0.2">
      <c r="B7" s="257" t="s">
        <v>439</v>
      </c>
      <c r="C7" s="246"/>
      <c r="D7" s="257" t="s">
        <v>445</v>
      </c>
      <c r="F7" s="182"/>
      <c r="G7" s="182"/>
      <c r="H7" s="228" t="s">
        <v>245</v>
      </c>
      <c r="I7" s="228" t="s">
        <v>246</v>
      </c>
      <c r="J7" s="228" t="s">
        <v>247</v>
      </c>
      <c r="K7" s="228" t="s">
        <v>248</v>
      </c>
      <c r="L7" s="228" t="s">
        <v>249</v>
      </c>
      <c r="M7" s="228" t="s">
        <v>250</v>
      </c>
      <c r="N7" s="228" t="s">
        <v>251</v>
      </c>
      <c r="O7" s="228" t="s">
        <v>252</v>
      </c>
      <c r="P7" s="228" t="s">
        <v>253</v>
      </c>
      <c r="Q7" s="228" t="s">
        <v>254</v>
      </c>
      <c r="R7" s="228" t="s">
        <v>255</v>
      </c>
      <c r="S7" s="228" t="s">
        <v>256</v>
      </c>
      <c r="T7" s="8"/>
      <c r="U7" s="8"/>
      <c r="V7" s="8"/>
      <c r="W7" s="8"/>
      <c r="X7" s="184"/>
      <c r="Y7" s="141"/>
      <c r="Z7" s="185"/>
      <c r="AA7" s="185"/>
      <c r="AB7" s="185"/>
      <c r="AC7" s="185"/>
      <c r="AD7" s="185"/>
      <c r="AE7" s="185"/>
      <c r="AF7" s="185"/>
      <c r="AG7" s="185"/>
      <c r="AH7" s="185"/>
      <c r="AI7" s="185"/>
      <c r="AJ7" s="157"/>
      <c r="AK7" s="186"/>
      <c r="AL7" s="186"/>
      <c r="AM7" s="186"/>
      <c r="AN7" s="186"/>
      <c r="AO7" s="177"/>
      <c r="AP7" s="177"/>
      <c r="AS7" s="187"/>
      <c r="AT7" s="187"/>
      <c r="AU7" s="187"/>
      <c r="AV7" s="187"/>
      <c r="AW7" s="187"/>
      <c r="AX7" s="187"/>
      <c r="AY7" s="175"/>
      <c r="BB7" s="188"/>
      <c r="BC7" s="188"/>
      <c r="BD7" s="179"/>
    </row>
    <row r="8" spans="1:63" s="174" customFormat="1" ht="30" customHeight="1" x14ac:dyDescent="0.2">
      <c r="A8" s="172" t="s">
        <v>257</v>
      </c>
      <c r="B8" s="351"/>
      <c r="C8" s="352"/>
      <c r="D8" s="353"/>
      <c r="E8" s="183"/>
      <c r="F8" s="182"/>
      <c r="G8" s="182"/>
      <c r="H8" s="224"/>
      <c r="I8" s="224"/>
      <c r="J8" s="224"/>
      <c r="K8" s="224"/>
      <c r="L8" s="224"/>
      <c r="M8" s="224"/>
      <c r="N8" s="224"/>
      <c r="O8" s="224"/>
      <c r="P8" s="231"/>
      <c r="Q8" s="232"/>
      <c r="R8" s="230"/>
      <c r="S8" s="230"/>
      <c r="T8" s="10"/>
      <c r="U8" s="10"/>
      <c r="V8" s="10"/>
      <c r="W8" s="10"/>
      <c r="X8" s="189"/>
      <c r="Y8" s="141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57"/>
      <c r="AK8" s="186"/>
      <c r="AL8" s="186"/>
      <c r="AM8" s="186"/>
      <c r="AN8" s="186"/>
      <c r="AO8" s="177"/>
      <c r="AP8" s="190"/>
      <c r="AS8" s="177"/>
      <c r="AT8" s="177"/>
      <c r="AU8" s="177"/>
      <c r="AV8" s="177"/>
      <c r="AW8" s="177"/>
      <c r="AX8" s="177"/>
      <c r="AY8" s="175"/>
      <c r="AZ8" s="191"/>
      <c r="BA8" s="191"/>
      <c r="BB8" s="191"/>
      <c r="BC8" s="188"/>
      <c r="BD8" s="192"/>
      <c r="BK8" s="175"/>
    </row>
    <row r="9" spans="1:63" s="174" customFormat="1" ht="30" customHeight="1" x14ac:dyDescent="0.2">
      <c r="A9" s="172" t="s">
        <v>276</v>
      </c>
      <c r="B9" s="348"/>
      <c r="C9" s="349"/>
      <c r="D9" s="350"/>
      <c r="E9" s="183"/>
      <c r="F9" s="182"/>
      <c r="G9" s="182"/>
      <c r="H9" s="224"/>
      <c r="I9" s="224"/>
      <c r="J9" s="224"/>
      <c r="K9" s="224"/>
      <c r="L9" s="224"/>
      <c r="M9" s="224"/>
      <c r="N9" s="224"/>
      <c r="O9" s="224"/>
      <c r="P9" s="231"/>
      <c r="Q9" s="232"/>
      <c r="R9" s="230"/>
      <c r="S9" s="230"/>
      <c r="T9" s="10"/>
      <c r="U9" s="10"/>
      <c r="V9" s="10"/>
      <c r="W9" s="10"/>
      <c r="X9" s="189"/>
      <c r="Y9" s="141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57"/>
      <c r="AK9" s="186"/>
      <c r="AL9" s="186"/>
      <c r="AM9" s="186"/>
      <c r="AN9" s="186"/>
      <c r="AO9" s="177"/>
      <c r="AP9" s="190"/>
      <c r="AS9" s="177"/>
      <c r="AT9" s="177"/>
      <c r="AU9" s="177"/>
      <c r="AV9" s="177"/>
      <c r="AW9" s="177"/>
      <c r="AX9" s="177"/>
      <c r="AY9" s="175"/>
      <c r="AZ9" s="191"/>
      <c r="BA9" s="191"/>
      <c r="BB9" s="191"/>
      <c r="BC9" s="188"/>
      <c r="BD9" s="192"/>
      <c r="BK9" s="175"/>
    </row>
    <row r="10" spans="1:63" s="174" customFormat="1" ht="23.4" customHeight="1" x14ac:dyDescent="0.2">
      <c r="A10" s="249"/>
      <c r="B10" s="250"/>
      <c r="C10" s="250"/>
      <c r="D10" s="250"/>
      <c r="E10" s="8"/>
      <c r="F10" s="182"/>
      <c r="G10" s="182"/>
      <c r="H10" s="224"/>
      <c r="I10" s="224"/>
      <c r="J10" s="224"/>
      <c r="K10" s="224"/>
      <c r="L10" s="224"/>
      <c r="M10" s="224"/>
      <c r="N10" s="224"/>
      <c r="O10" s="224"/>
      <c r="P10" s="233"/>
      <c r="Q10" s="232"/>
      <c r="R10" s="224"/>
      <c r="S10" s="224"/>
      <c r="T10" s="8"/>
      <c r="U10" s="8"/>
      <c r="V10" s="8"/>
      <c r="W10" s="8"/>
      <c r="X10" s="189"/>
      <c r="Y10" s="176"/>
      <c r="Z10" s="194"/>
      <c r="AA10" s="178"/>
      <c r="AB10" s="178"/>
      <c r="AC10" s="179"/>
      <c r="AD10" s="179"/>
      <c r="AE10" s="179"/>
      <c r="AF10" s="195"/>
      <c r="AG10" s="195"/>
      <c r="AH10" s="179"/>
      <c r="AI10" s="177"/>
      <c r="AJ10" s="177"/>
      <c r="AK10" s="177"/>
      <c r="AL10" s="177"/>
      <c r="AM10" s="177"/>
      <c r="AN10" s="177"/>
      <c r="AO10" s="177"/>
      <c r="AP10" s="190"/>
      <c r="AS10" s="177"/>
      <c r="AT10" s="177"/>
      <c r="AU10" s="177"/>
      <c r="AV10" s="177"/>
      <c r="AW10" s="177"/>
      <c r="AX10" s="177"/>
      <c r="AY10" s="175"/>
      <c r="AZ10" s="191"/>
      <c r="BA10" s="191"/>
      <c r="BB10" s="191"/>
      <c r="BC10" s="188"/>
      <c r="BD10" s="192"/>
      <c r="BK10" s="175"/>
    </row>
    <row r="11" spans="1:63" s="174" customFormat="1" ht="23.4" customHeight="1" x14ac:dyDescent="0.2">
      <c r="A11" s="217" t="s">
        <v>277</v>
      </c>
      <c r="C11" s="157" t="s">
        <v>286</v>
      </c>
      <c r="D11" s="8"/>
      <c r="E11" s="8"/>
      <c r="F11" s="182"/>
      <c r="G11" s="182"/>
      <c r="H11" s="224"/>
      <c r="I11" s="224"/>
      <c r="J11" s="224"/>
      <c r="K11" s="224"/>
      <c r="L11" s="224"/>
      <c r="M11" s="224"/>
      <c r="N11" s="224"/>
      <c r="O11" s="224"/>
      <c r="P11" s="233"/>
      <c r="Q11" s="232"/>
      <c r="R11" s="224"/>
      <c r="S11" s="224"/>
      <c r="T11" s="8"/>
      <c r="U11" s="8"/>
      <c r="V11" s="8"/>
      <c r="W11" s="8"/>
      <c r="X11" s="196"/>
      <c r="Y11" s="197"/>
      <c r="Z11" s="194"/>
      <c r="AF11" s="195"/>
      <c r="AG11" s="195"/>
      <c r="AH11" s="179"/>
      <c r="AI11" s="177"/>
      <c r="AJ11" s="177"/>
      <c r="AK11" s="177"/>
      <c r="AL11" s="177"/>
      <c r="AM11" s="177"/>
      <c r="AN11" s="177"/>
      <c r="AO11" s="177"/>
      <c r="AP11" s="190"/>
      <c r="AS11" s="177"/>
      <c r="AT11" s="177"/>
      <c r="AU11" s="177"/>
      <c r="AV11" s="177"/>
      <c r="AW11" s="177"/>
      <c r="AX11" s="177"/>
      <c r="AY11" s="175"/>
      <c r="AZ11" s="191"/>
      <c r="BA11" s="191"/>
      <c r="BB11" s="191"/>
      <c r="BC11" s="188"/>
      <c r="BD11" s="192"/>
      <c r="BK11" s="175"/>
    </row>
    <row r="12" spans="1:63" s="174" customFormat="1" ht="23.4" customHeight="1" x14ac:dyDescent="0.2">
      <c r="B12" s="251"/>
      <c r="C12" s="256" t="s">
        <v>269</v>
      </c>
      <c r="D12" s="252" t="s">
        <v>284</v>
      </c>
      <c r="E12" s="8"/>
      <c r="F12" s="182"/>
      <c r="G12" s="182"/>
      <c r="H12" s="224"/>
      <c r="I12" s="224"/>
      <c r="J12" s="224"/>
      <c r="K12" s="224"/>
      <c r="L12" s="224"/>
      <c r="M12" s="224"/>
      <c r="N12" s="224"/>
      <c r="O12" s="224"/>
      <c r="P12" s="233"/>
      <c r="Q12" s="232"/>
      <c r="R12" s="224"/>
      <c r="S12" s="224"/>
      <c r="T12" s="8"/>
      <c r="U12" s="8"/>
      <c r="V12" s="8"/>
      <c r="W12" s="8"/>
      <c r="X12" s="196"/>
      <c r="Y12" s="197"/>
      <c r="Z12" s="194"/>
      <c r="AF12" s="195"/>
      <c r="AG12" s="195"/>
      <c r="AH12" s="179"/>
      <c r="AI12" s="177"/>
      <c r="AJ12" s="177"/>
      <c r="AK12" s="177"/>
      <c r="AL12" s="177"/>
      <c r="AM12" s="177"/>
      <c r="AN12" s="177"/>
      <c r="AO12" s="177"/>
      <c r="AP12" s="190"/>
      <c r="AS12" s="177"/>
      <c r="AT12" s="177"/>
      <c r="AU12" s="177"/>
      <c r="AV12" s="177"/>
      <c r="AW12" s="177"/>
      <c r="AX12" s="177"/>
      <c r="AY12" s="175"/>
      <c r="AZ12" s="191"/>
      <c r="BA12" s="191"/>
      <c r="BB12" s="191"/>
      <c r="BC12" s="188"/>
      <c r="BD12" s="192"/>
      <c r="BK12" s="175"/>
    </row>
    <row r="13" spans="1:63" s="174" customFormat="1" ht="23.4" customHeight="1" x14ac:dyDescent="0.2">
      <c r="B13" s="252" t="s">
        <v>278</v>
      </c>
      <c r="C13" s="247">
        <f ca="1">SUM(人数集計!E5:H5)</f>
        <v>0</v>
      </c>
      <c r="D13" s="247">
        <f ca="1">SUM(人数集計!AD5:AG5)</f>
        <v>0</v>
      </c>
      <c r="E13" s="8"/>
      <c r="F13" s="182"/>
      <c r="G13" s="182"/>
      <c r="H13" s="224"/>
      <c r="I13" s="224"/>
      <c r="J13" s="224"/>
      <c r="K13" s="224"/>
      <c r="L13" s="224"/>
      <c r="M13" s="224"/>
      <c r="N13" s="224"/>
      <c r="O13" s="224"/>
      <c r="P13" s="233"/>
      <c r="Q13" s="232"/>
      <c r="R13" s="224"/>
      <c r="S13" s="224"/>
      <c r="T13" s="8"/>
      <c r="U13" s="8"/>
      <c r="V13" s="8"/>
      <c r="W13" s="8"/>
      <c r="X13" s="196"/>
      <c r="Y13" s="197"/>
      <c r="Z13" s="194"/>
      <c r="AF13" s="195"/>
      <c r="AG13" s="195"/>
      <c r="AH13" s="179"/>
      <c r="AI13" s="177"/>
      <c r="AJ13" s="177"/>
      <c r="AK13" s="177"/>
      <c r="AL13" s="177"/>
      <c r="AM13" s="177"/>
      <c r="AN13" s="177"/>
      <c r="AO13" s="177"/>
      <c r="AP13" s="190"/>
      <c r="AS13" s="177"/>
      <c r="AT13" s="177"/>
      <c r="AU13" s="177"/>
      <c r="AV13" s="177"/>
      <c r="AW13" s="177"/>
      <c r="AX13" s="177"/>
      <c r="AY13" s="175"/>
      <c r="AZ13" s="191"/>
      <c r="BA13" s="191"/>
      <c r="BB13" s="191"/>
      <c r="BC13" s="188"/>
      <c r="BD13" s="192"/>
      <c r="BK13" s="175"/>
    </row>
    <row r="14" spans="1:63" s="174" customFormat="1" ht="23.4" customHeight="1" x14ac:dyDescent="0.2">
      <c r="B14" s="252" t="s">
        <v>279</v>
      </c>
      <c r="C14" s="247">
        <f ca="1">SUM(人数集計!I5:L5)</f>
        <v>0</v>
      </c>
      <c r="D14" s="247">
        <f ca="1">SUM(人数集計!AH5:AK5)</f>
        <v>0</v>
      </c>
      <c r="E14" s="8"/>
      <c r="F14" s="182"/>
      <c r="G14" s="182"/>
      <c r="H14" s="224"/>
      <c r="I14" s="224"/>
      <c r="J14" s="224"/>
      <c r="K14" s="224"/>
      <c r="L14" s="224"/>
      <c r="M14" s="224"/>
      <c r="N14" s="224"/>
      <c r="O14" s="224"/>
      <c r="P14" s="233"/>
      <c r="Q14" s="232"/>
      <c r="R14" s="224"/>
      <c r="S14" s="224"/>
      <c r="T14" s="8"/>
      <c r="U14" s="8"/>
      <c r="V14" s="8"/>
      <c r="W14" s="8"/>
      <c r="X14" s="196"/>
      <c r="Y14" s="197"/>
      <c r="Z14" s="194"/>
      <c r="AF14" s="195"/>
      <c r="AG14" s="195"/>
      <c r="AH14" s="179"/>
      <c r="AI14" s="177"/>
      <c r="AJ14" s="177"/>
      <c r="AK14" s="177"/>
      <c r="AL14" s="177"/>
      <c r="AM14" s="177"/>
      <c r="AN14" s="177"/>
      <c r="AO14" s="177"/>
      <c r="AP14" s="190"/>
      <c r="AS14" s="177"/>
      <c r="AT14" s="177"/>
      <c r="AU14" s="177"/>
      <c r="AV14" s="177"/>
      <c r="AW14" s="177"/>
      <c r="AX14" s="177"/>
      <c r="AY14" s="175"/>
      <c r="AZ14" s="191"/>
      <c r="BA14" s="191"/>
      <c r="BB14" s="191"/>
      <c r="BC14" s="188"/>
      <c r="BD14" s="192"/>
      <c r="BK14" s="175"/>
    </row>
    <row r="15" spans="1:63" s="174" customFormat="1" ht="23.4" hidden="1" customHeight="1" x14ac:dyDescent="0.2">
      <c r="B15" s="252" t="str">
        <f>IF(人数集計!M5="","","３種目")</f>
        <v/>
      </c>
      <c r="C15" s="247" t="str">
        <f>IF(人数集計!M5="","",SUM(人数集計!M5:P5))</f>
        <v/>
      </c>
      <c r="D15" s="247" t="str">
        <f>IF(人数集計!M5="","",SUM(人数集計!AL5:AO5))</f>
        <v/>
      </c>
      <c r="E15" s="8"/>
      <c r="F15" s="182"/>
      <c r="G15" s="182"/>
      <c r="H15" s="224"/>
      <c r="I15" s="224"/>
      <c r="J15" s="224"/>
      <c r="K15" s="224"/>
      <c r="L15" s="224"/>
      <c r="M15" s="224"/>
      <c r="N15" s="224"/>
      <c r="O15" s="224"/>
      <c r="P15" s="233"/>
      <c r="Q15" s="232"/>
      <c r="R15" s="224"/>
      <c r="S15" s="224"/>
      <c r="T15" s="8"/>
      <c r="U15" s="8"/>
      <c r="V15" s="8"/>
      <c r="W15" s="8"/>
      <c r="X15" s="196"/>
      <c r="Y15" s="197"/>
      <c r="Z15" s="194"/>
      <c r="AF15" s="195"/>
      <c r="AG15" s="195"/>
      <c r="AH15" s="179"/>
      <c r="AI15" s="177"/>
      <c r="AJ15" s="177"/>
      <c r="AK15" s="177"/>
      <c r="AL15" s="177"/>
      <c r="AM15" s="177"/>
      <c r="AN15" s="177"/>
      <c r="AO15" s="177"/>
      <c r="AP15" s="190"/>
      <c r="AS15" s="177"/>
      <c r="AT15" s="177"/>
      <c r="AU15" s="177"/>
      <c r="AV15" s="177"/>
      <c r="AW15" s="177"/>
      <c r="AX15" s="177"/>
      <c r="AY15" s="175"/>
      <c r="AZ15" s="191"/>
      <c r="BA15" s="191"/>
      <c r="BB15" s="191"/>
      <c r="BC15" s="188"/>
      <c r="BD15" s="192"/>
      <c r="BK15" s="175"/>
    </row>
    <row r="16" spans="1:63" s="174" customFormat="1" ht="23.4" hidden="1" customHeight="1" x14ac:dyDescent="0.2">
      <c r="B16" s="252" t="str">
        <f>IF(人数集計!Q5="","","４種目")</f>
        <v/>
      </c>
      <c r="C16" s="247" t="str">
        <f>IF(人数集計!Q5="","",SUM(人数集計!Q5:T5))</f>
        <v/>
      </c>
      <c r="D16" s="247" t="str">
        <f>IF(人数集計!Q5="","",SUM(人数集計!AP5:AS5))</f>
        <v/>
      </c>
      <c r="E16" s="8"/>
      <c r="F16" s="182"/>
      <c r="G16" s="182"/>
      <c r="H16" s="224"/>
      <c r="I16" s="224"/>
      <c r="J16" s="224"/>
      <c r="K16" s="224"/>
      <c r="L16" s="224"/>
      <c r="M16" s="224"/>
      <c r="N16" s="224"/>
      <c r="O16" s="224"/>
      <c r="P16" s="233"/>
      <c r="Q16" s="232"/>
      <c r="R16" s="224"/>
      <c r="S16" s="224"/>
      <c r="T16" s="8"/>
      <c r="U16" s="8"/>
      <c r="V16" s="8"/>
      <c r="W16" s="8"/>
      <c r="X16" s="196"/>
      <c r="Y16" s="197"/>
      <c r="Z16" s="194"/>
      <c r="AF16" s="195"/>
      <c r="AG16" s="195"/>
      <c r="AH16" s="179"/>
      <c r="AI16" s="177"/>
      <c r="AJ16" s="177"/>
      <c r="AK16" s="177"/>
      <c r="AL16" s="177"/>
      <c r="AM16" s="177"/>
      <c r="AN16" s="177"/>
      <c r="AO16" s="177"/>
      <c r="AP16" s="190"/>
      <c r="AS16" s="177"/>
      <c r="AT16" s="177"/>
      <c r="AU16" s="177"/>
      <c r="AV16" s="177"/>
      <c r="AW16" s="177"/>
      <c r="AX16" s="177"/>
      <c r="AY16" s="175"/>
      <c r="AZ16" s="191"/>
      <c r="BA16" s="191"/>
      <c r="BB16" s="191"/>
      <c r="BC16" s="188"/>
      <c r="BD16" s="192"/>
      <c r="BK16" s="175"/>
    </row>
    <row r="17" spans="1:63" s="174" customFormat="1" ht="23.4" customHeight="1" x14ac:dyDescent="0.2">
      <c r="A17" s="217"/>
      <c r="B17" s="252" t="s">
        <v>283</v>
      </c>
      <c r="C17" s="247">
        <f ca="1">IF(人数集計!U5="","",SUM(人数集計!U5:X5))</f>
        <v>0</v>
      </c>
      <c r="D17" s="247">
        <f ca="1">IF(人数集計!U5="","",SUM(人数集計!AT5:AW5))</f>
        <v>0</v>
      </c>
      <c r="E17" s="8"/>
      <c r="F17" s="182"/>
      <c r="G17" s="182"/>
      <c r="H17" s="224"/>
      <c r="I17" s="224"/>
      <c r="J17" s="224"/>
      <c r="K17" s="224"/>
      <c r="L17" s="224"/>
      <c r="M17" s="224"/>
      <c r="N17" s="224"/>
      <c r="O17" s="224"/>
      <c r="P17" s="233"/>
      <c r="Q17" s="232"/>
      <c r="R17" s="224"/>
      <c r="S17" s="224"/>
      <c r="T17" s="8"/>
      <c r="U17" s="8"/>
      <c r="V17" s="8"/>
      <c r="W17" s="8"/>
      <c r="X17" s="196"/>
      <c r="Y17" s="197"/>
      <c r="Z17" s="194"/>
      <c r="AF17" s="195"/>
      <c r="AG17" s="195"/>
      <c r="AH17" s="179"/>
      <c r="AI17" s="177"/>
      <c r="AJ17" s="177"/>
      <c r="AK17" s="177"/>
      <c r="AL17" s="177"/>
      <c r="AM17" s="177"/>
      <c r="AN17" s="177"/>
      <c r="AO17" s="177"/>
      <c r="AP17" s="190"/>
      <c r="AS17" s="177"/>
      <c r="AT17" s="177"/>
      <c r="AU17" s="177"/>
      <c r="AV17" s="177"/>
      <c r="AW17" s="177"/>
      <c r="AX17" s="177"/>
      <c r="AY17" s="175"/>
      <c r="AZ17" s="191"/>
      <c r="BA17" s="191"/>
      <c r="BB17" s="191"/>
      <c r="BC17" s="188"/>
      <c r="BD17" s="192"/>
      <c r="BK17" s="175"/>
    </row>
    <row r="18" spans="1:63" s="174" customFormat="1" ht="23.4" customHeight="1" x14ac:dyDescent="0.2">
      <c r="A18" s="217"/>
      <c r="B18" s="252" t="s">
        <v>280</v>
      </c>
      <c r="C18" s="247">
        <f>参加選手登録!BV1+参加選手登録!BW1</f>
        <v>0</v>
      </c>
      <c r="D18" s="247">
        <f>C18*300</f>
        <v>0</v>
      </c>
      <c r="E18" s="8"/>
      <c r="F18" s="182"/>
      <c r="G18" s="182"/>
      <c r="H18" s="224"/>
      <c r="I18" s="224"/>
      <c r="J18" s="224"/>
      <c r="K18" s="224"/>
      <c r="L18" s="224"/>
      <c r="M18" s="224"/>
      <c r="N18" s="224"/>
      <c r="O18" s="224"/>
      <c r="P18" s="233"/>
      <c r="Q18" s="232"/>
      <c r="R18" s="224"/>
      <c r="S18" s="224"/>
      <c r="T18" s="8"/>
      <c r="U18" s="8"/>
      <c r="V18" s="8"/>
      <c r="W18" s="8"/>
      <c r="X18" s="196"/>
      <c r="Y18" s="197"/>
      <c r="Z18" s="194"/>
      <c r="AF18" s="195"/>
      <c r="AG18" s="195"/>
      <c r="AH18" s="179"/>
      <c r="AI18" s="177"/>
      <c r="AJ18" s="177"/>
      <c r="AK18" s="177"/>
      <c r="AL18" s="177"/>
      <c r="AM18" s="177"/>
      <c r="AN18" s="177"/>
      <c r="AO18" s="177"/>
      <c r="AP18" s="190"/>
      <c r="AS18" s="177"/>
      <c r="AT18" s="177"/>
      <c r="AU18" s="177"/>
      <c r="AV18" s="177"/>
      <c r="AW18" s="177"/>
      <c r="AX18" s="177"/>
      <c r="AY18" s="175"/>
      <c r="AZ18" s="191"/>
      <c r="BA18" s="191"/>
      <c r="BB18" s="191"/>
      <c r="BC18" s="188"/>
      <c r="BD18" s="192"/>
      <c r="BK18" s="175"/>
    </row>
    <row r="19" spans="1:63" s="174" customFormat="1" ht="23.4" customHeight="1" thickBot="1" x14ac:dyDescent="0.25">
      <c r="A19" s="217"/>
      <c r="B19" s="252" t="s">
        <v>281</v>
      </c>
      <c r="C19" s="247">
        <f>参加選手登録!BX1</f>
        <v>0</v>
      </c>
      <c r="D19" s="255">
        <f>C19*700</f>
        <v>0</v>
      </c>
      <c r="E19" s="8"/>
      <c r="F19" s="182"/>
      <c r="G19" s="182"/>
      <c r="H19" s="224"/>
      <c r="I19" s="224"/>
      <c r="J19" s="224"/>
      <c r="K19" s="224"/>
      <c r="L19" s="224"/>
      <c r="M19" s="224"/>
      <c r="N19" s="224"/>
      <c r="O19" s="224"/>
      <c r="P19" s="233"/>
      <c r="Q19" s="232"/>
      <c r="R19" s="224"/>
      <c r="S19" s="224"/>
      <c r="T19" s="8"/>
      <c r="U19" s="8"/>
      <c r="V19" s="8"/>
      <c r="W19" s="8"/>
      <c r="X19" s="196"/>
      <c r="Y19" s="197"/>
      <c r="Z19" s="194"/>
      <c r="AF19" s="195"/>
      <c r="AG19" s="195"/>
      <c r="AH19" s="179"/>
      <c r="AI19" s="177"/>
      <c r="AJ19" s="177"/>
      <c r="AK19" s="177"/>
      <c r="AL19" s="177"/>
      <c r="AM19" s="177"/>
      <c r="AN19" s="177"/>
      <c r="AO19" s="177"/>
      <c r="AP19" s="190"/>
      <c r="AS19" s="177"/>
      <c r="AT19" s="177"/>
      <c r="AU19" s="177"/>
      <c r="AV19" s="177"/>
      <c r="AW19" s="177"/>
      <c r="AX19" s="177"/>
      <c r="AY19" s="175"/>
      <c r="AZ19" s="191"/>
      <c r="BA19" s="191"/>
      <c r="BB19" s="191"/>
      <c r="BC19" s="188"/>
      <c r="BD19" s="192"/>
      <c r="BK19" s="175"/>
    </row>
    <row r="20" spans="1:63" s="174" customFormat="1" ht="23.4" customHeight="1" thickTop="1" thickBot="1" x14ac:dyDescent="0.25">
      <c r="A20" s="217"/>
      <c r="C20" s="253" t="s">
        <v>282</v>
      </c>
      <c r="D20" s="254">
        <f ca="1">SUM(D13:D19)</f>
        <v>0</v>
      </c>
      <c r="E20" s="8"/>
      <c r="F20" s="182"/>
      <c r="G20" s="182"/>
      <c r="H20" s="224"/>
      <c r="I20" s="224"/>
      <c r="J20" s="224"/>
      <c r="K20" s="224"/>
      <c r="L20" s="224"/>
      <c r="M20" s="224"/>
      <c r="N20" s="224"/>
      <c r="O20" s="224"/>
      <c r="P20" s="233"/>
      <c r="Q20" s="232"/>
      <c r="R20" s="224"/>
      <c r="S20" s="224"/>
      <c r="T20" s="8"/>
      <c r="U20" s="8"/>
      <c r="V20" s="8"/>
      <c r="W20" s="8"/>
      <c r="X20" s="196"/>
      <c r="Y20" s="197"/>
      <c r="Z20" s="194"/>
      <c r="AF20" s="195"/>
      <c r="AG20" s="195"/>
      <c r="AH20" s="179"/>
      <c r="AI20" s="177"/>
      <c r="AJ20" s="177"/>
      <c r="AK20" s="177"/>
      <c r="AL20" s="177"/>
      <c r="AM20" s="177"/>
      <c r="AN20" s="177"/>
      <c r="AO20" s="177"/>
      <c r="AP20" s="190"/>
      <c r="AS20" s="177"/>
      <c r="AT20" s="177"/>
      <c r="AU20" s="177"/>
      <c r="AV20" s="177"/>
      <c r="AW20" s="177"/>
      <c r="AX20" s="177"/>
      <c r="AY20" s="175"/>
      <c r="AZ20" s="191"/>
      <c r="BA20" s="191"/>
      <c r="BB20" s="191"/>
      <c r="BC20" s="188"/>
      <c r="BD20" s="192"/>
      <c r="BK20" s="175"/>
    </row>
    <row r="21" spans="1:63" s="174" customFormat="1" ht="23.4" customHeight="1" thickTop="1" x14ac:dyDescent="0.2">
      <c r="A21" s="217"/>
      <c r="C21" s="8"/>
      <c r="D21" s="8"/>
      <c r="E21" s="8"/>
      <c r="F21" s="182"/>
      <c r="G21" s="182"/>
      <c r="H21" s="224"/>
      <c r="I21" s="224"/>
      <c r="J21" s="224"/>
      <c r="K21" s="224"/>
      <c r="L21" s="224"/>
      <c r="M21" s="224"/>
      <c r="N21" s="224"/>
      <c r="O21" s="224"/>
      <c r="P21" s="233"/>
      <c r="Q21" s="232"/>
      <c r="R21" s="224"/>
      <c r="S21" s="224"/>
      <c r="T21" s="8"/>
      <c r="U21" s="8"/>
      <c r="V21" s="8"/>
      <c r="W21" s="8"/>
      <c r="X21" s="196"/>
      <c r="Y21" s="197"/>
      <c r="Z21" s="194"/>
      <c r="AF21" s="195"/>
      <c r="AG21" s="195"/>
      <c r="AH21" s="179"/>
      <c r="AI21" s="177"/>
      <c r="AJ21" s="177"/>
      <c r="AK21" s="177"/>
      <c r="AL21" s="177"/>
      <c r="AM21" s="177"/>
      <c r="AN21" s="177"/>
      <c r="AO21" s="177"/>
      <c r="AP21" s="190"/>
      <c r="AS21" s="177"/>
      <c r="AT21" s="177"/>
      <c r="AU21" s="177"/>
      <c r="AV21" s="177"/>
      <c r="AW21" s="177"/>
      <c r="AX21" s="177"/>
      <c r="AY21" s="175"/>
      <c r="AZ21" s="191"/>
      <c r="BA21" s="191"/>
      <c r="BB21" s="191"/>
      <c r="BC21" s="188"/>
      <c r="BD21" s="192"/>
      <c r="BK21" s="175"/>
    </row>
    <row r="22" spans="1:63" s="174" customFormat="1" ht="23.4" customHeight="1" x14ac:dyDescent="0.2">
      <c r="A22" s="8" t="s">
        <v>258</v>
      </c>
      <c r="B22" s="8"/>
      <c r="C22" s="8"/>
      <c r="D22" s="8"/>
      <c r="E22" s="8"/>
      <c r="F22" s="182"/>
      <c r="G22" s="182"/>
      <c r="H22" s="224"/>
      <c r="I22" s="224"/>
      <c r="J22" s="224"/>
      <c r="K22" s="224"/>
      <c r="L22" s="224"/>
      <c r="M22" s="224"/>
      <c r="N22" s="224"/>
      <c r="O22" s="224"/>
      <c r="P22" s="233"/>
      <c r="Q22" s="232"/>
      <c r="R22" s="224"/>
      <c r="S22" s="224"/>
      <c r="T22" s="8"/>
      <c r="U22" s="8"/>
      <c r="V22" s="8"/>
      <c r="W22" s="8"/>
      <c r="X22" s="196"/>
      <c r="Y22" s="197"/>
      <c r="Z22" s="194"/>
      <c r="AF22" s="195"/>
      <c r="AG22" s="195"/>
      <c r="AH22" s="179"/>
      <c r="AI22" s="177"/>
      <c r="AJ22" s="177"/>
      <c r="AK22" s="177"/>
      <c r="AL22" s="177"/>
      <c r="AM22" s="177"/>
      <c r="AN22" s="177"/>
      <c r="AO22" s="177"/>
      <c r="AP22" s="190"/>
      <c r="AS22" s="177"/>
      <c r="AT22" s="177"/>
      <c r="AU22" s="177"/>
      <c r="AV22" s="177"/>
      <c r="AW22" s="177"/>
      <c r="AX22" s="177"/>
      <c r="AY22" s="175"/>
      <c r="AZ22" s="191"/>
      <c r="BA22" s="191"/>
      <c r="BB22" s="191"/>
      <c r="BC22" s="188"/>
      <c r="BD22" s="192"/>
      <c r="BK22" s="175"/>
    </row>
    <row r="23" spans="1:63" s="174" customFormat="1" ht="23.4" customHeight="1" x14ac:dyDescent="0.2">
      <c r="A23" s="244" t="s">
        <v>259</v>
      </c>
      <c r="B23" s="198" t="s">
        <v>260</v>
      </c>
      <c r="C23" s="198" t="s">
        <v>261</v>
      </c>
      <c r="D23" s="198" t="s">
        <v>262</v>
      </c>
      <c r="F23" s="199"/>
      <c r="G23" s="199"/>
      <c r="H23" s="61" t="s">
        <v>263</v>
      </c>
      <c r="I23" s="61" t="s">
        <v>264</v>
      </c>
      <c r="J23" s="61" t="s">
        <v>265</v>
      </c>
      <c r="K23" s="61" t="s">
        <v>266</v>
      </c>
      <c r="L23" s="224"/>
      <c r="M23" s="224"/>
      <c r="N23" s="224"/>
      <c r="O23" s="224"/>
      <c r="P23" s="233"/>
      <c r="Q23" s="232"/>
      <c r="R23" s="224"/>
      <c r="S23" s="224"/>
      <c r="T23" s="8"/>
      <c r="U23" s="8"/>
      <c r="V23" s="8"/>
      <c r="W23" s="8"/>
      <c r="X23" s="200"/>
      <c r="Y23" s="201"/>
      <c r="Z23" s="194"/>
      <c r="AF23" s="202"/>
      <c r="AG23" s="202"/>
      <c r="AH23" s="203"/>
      <c r="AI23" s="203"/>
      <c r="AJ23" s="203"/>
      <c r="AK23" s="203"/>
      <c r="AL23" s="203"/>
      <c r="AM23" s="203"/>
      <c r="AN23" s="203"/>
      <c r="AO23" s="177"/>
      <c r="AP23" s="204"/>
      <c r="AQ23" s="203"/>
      <c r="AR23" s="203"/>
      <c r="AS23" s="177"/>
      <c r="AT23" s="177"/>
      <c r="AU23" s="177"/>
      <c r="AV23" s="177"/>
      <c r="AW23" s="177"/>
      <c r="AX23" s="177"/>
      <c r="AY23" s="203"/>
      <c r="AZ23" s="203"/>
      <c r="BA23" s="203"/>
      <c r="BB23" s="203"/>
      <c r="BC23" s="205"/>
      <c r="BD23" s="192"/>
    </row>
    <row r="24" spans="1:63" s="174" customFormat="1" ht="23.4" customHeight="1" x14ac:dyDescent="0.2">
      <c r="A24" s="245" t="s">
        <v>195</v>
      </c>
      <c r="B24" s="207"/>
      <c r="C24" s="208"/>
      <c r="D24" s="207"/>
      <c r="F24" s="199"/>
      <c r="G24" s="199"/>
      <c r="H24" s="224"/>
      <c r="I24" s="224"/>
      <c r="J24" s="224"/>
      <c r="K24" s="224"/>
      <c r="L24" s="224"/>
      <c r="M24" s="224"/>
      <c r="N24" s="224"/>
      <c r="O24" s="224"/>
      <c r="P24" s="233"/>
      <c r="Q24" s="232"/>
      <c r="R24" s="224"/>
      <c r="S24" s="234"/>
      <c r="T24" s="209"/>
      <c r="U24" s="209"/>
      <c r="V24" s="209"/>
      <c r="W24" s="209"/>
      <c r="X24" s="200"/>
      <c r="Y24" s="201"/>
      <c r="Z24" s="194"/>
      <c r="AF24" s="200"/>
      <c r="AG24" s="200"/>
      <c r="AH24" s="177"/>
      <c r="AI24" s="177"/>
      <c r="AJ24" s="177"/>
      <c r="AK24" s="177"/>
      <c r="AL24" s="177"/>
      <c r="AM24" s="177"/>
      <c r="AN24" s="177"/>
      <c r="AO24" s="177"/>
      <c r="AP24" s="177"/>
      <c r="BD24" s="192"/>
      <c r="BE24" s="175"/>
      <c r="BF24" s="175"/>
      <c r="BG24" s="175"/>
      <c r="BH24" s="175"/>
      <c r="BI24" s="175"/>
    </row>
    <row r="25" spans="1:63" s="174" customFormat="1" ht="23.4" customHeight="1" x14ac:dyDescent="0.2">
      <c r="A25" s="245" t="s">
        <v>196</v>
      </c>
      <c r="B25" s="207"/>
      <c r="C25" s="208"/>
      <c r="D25" s="207"/>
      <c r="F25" s="199"/>
      <c r="G25" s="199"/>
      <c r="H25" s="224"/>
      <c r="I25" s="224"/>
      <c r="J25" s="224"/>
      <c r="K25" s="224"/>
      <c r="L25" s="224"/>
      <c r="M25" s="224"/>
      <c r="N25" s="224"/>
      <c r="O25" s="224"/>
      <c r="P25" s="233"/>
      <c r="Q25" s="232"/>
      <c r="R25" s="224"/>
      <c r="S25" s="234"/>
      <c r="T25" s="209"/>
      <c r="U25" s="209"/>
      <c r="V25" s="209"/>
      <c r="W25" s="209"/>
      <c r="X25" s="200"/>
      <c r="Y25" s="197"/>
      <c r="Z25" s="194"/>
      <c r="AF25" s="200"/>
      <c r="AG25" s="200"/>
      <c r="AH25" s="210"/>
      <c r="AI25" s="210"/>
      <c r="AJ25" s="210"/>
      <c r="AK25" s="210"/>
      <c r="AL25" s="210"/>
      <c r="AM25" s="210"/>
      <c r="AN25" s="210"/>
      <c r="AO25" s="177"/>
      <c r="AP25" s="210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  <c r="BI25" s="211"/>
    </row>
    <row r="26" spans="1:63" s="174" customFormat="1" ht="23.4" customHeight="1" x14ac:dyDescent="0.2">
      <c r="A26" s="245" t="s">
        <v>197</v>
      </c>
      <c r="B26" s="207"/>
      <c r="C26" s="208"/>
      <c r="D26" s="207"/>
      <c r="F26" s="199"/>
      <c r="G26" s="199"/>
      <c r="H26" s="224"/>
      <c r="I26" s="224"/>
      <c r="J26" s="224"/>
      <c r="K26" s="224"/>
      <c r="L26" s="224"/>
      <c r="M26" s="224"/>
      <c r="N26" s="224"/>
      <c r="O26" s="224"/>
      <c r="P26" s="233"/>
      <c r="Q26" s="232"/>
      <c r="R26" s="224"/>
      <c r="S26" s="234"/>
      <c r="T26" s="209"/>
      <c r="U26" s="209"/>
      <c r="V26" s="209"/>
      <c r="W26" s="209"/>
      <c r="X26" s="200"/>
      <c r="Y26" s="197"/>
      <c r="Z26" s="194"/>
      <c r="AF26" s="200"/>
      <c r="AG26" s="200"/>
      <c r="AH26" s="210"/>
      <c r="AI26" s="210"/>
      <c r="AJ26" s="210"/>
      <c r="AK26" s="210"/>
      <c r="AL26" s="210"/>
      <c r="AM26" s="210"/>
      <c r="AN26" s="210"/>
      <c r="AO26" s="177"/>
      <c r="AP26" s="210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  <c r="BI26" s="211"/>
    </row>
    <row r="27" spans="1:63" s="174" customFormat="1" ht="23.4" customHeight="1" x14ac:dyDescent="0.2">
      <c r="B27" s="8"/>
      <c r="C27" s="8"/>
      <c r="D27" s="8"/>
      <c r="E27" s="8"/>
      <c r="F27" s="182"/>
      <c r="G27" s="182"/>
      <c r="H27" s="224"/>
      <c r="I27" s="224"/>
      <c r="J27" s="224"/>
      <c r="K27" s="224"/>
      <c r="L27" s="224"/>
      <c r="M27" s="224"/>
      <c r="N27" s="224"/>
      <c r="O27" s="224"/>
      <c r="P27" s="233"/>
      <c r="Q27" s="232"/>
      <c r="R27" s="224"/>
      <c r="S27" s="234"/>
      <c r="T27" s="209"/>
      <c r="Z27" s="194"/>
      <c r="AA27" s="200"/>
      <c r="AB27" s="193"/>
      <c r="AC27" s="193"/>
      <c r="AD27" s="193"/>
      <c r="AE27" s="193"/>
      <c r="AF27" s="200"/>
      <c r="AG27" s="200"/>
      <c r="AH27" s="210"/>
      <c r="AI27" s="210"/>
      <c r="AJ27" s="210"/>
      <c r="AK27" s="210"/>
      <c r="AL27" s="210"/>
      <c r="AM27" s="210"/>
      <c r="AN27" s="210"/>
      <c r="AO27" s="177"/>
      <c r="AP27" s="210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  <c r="BI27" s="211"/>
    </row>
    <row r="28" spans="1:63" s="174" customFormat="1" ht="23.4" customHeight="1" x14ac:dyDescent="0.2">
      <c r="A28" s="212" t="s">
        <v>267</v>
      </c>
      <c r="B28" s="213"/>
      <c r="C28" s="8" t="s">
        <v>268</v>
      </c>
      <c r="D28" s="8"/>
      <c r="E28" s="8"/>
      <c r="F28" s="182"/>
      <c r="G28" s="182"/>
      <c r="H28" s="224"/>
      <c r="I28" s="224"/>
      <c r="J28" s="224"/>
      <c r="K28" s="224"/>
      <c r="L28" s="224"/>
      <c r="M28" s="224"/>
      <c r="N28" s="224"/>
      <c r="O28" s="224"/>
      <c r="P28" s="233"/>
      <c r="Q28" s="232"/>
      <c r="R28" s="224"/>
      <c r="S28" s="234"/>
      <c r="T28" s="209"/>
      <c r="Z28" s="194"/>
      <c r="AA28" s="200"/>
      <c r="AB28" s="193"/>
      <c r="AC28" s="193"/>
      <c r="AD28" s="193"/>
      <c r="AE28" s="193"/>
      <c r="AF28" s="200"/>
      <c r="AG28" s="200"/>
      <c r="AH28" s="210"/>
      <c r="AI28" s="210"/>
      <c r="AJ28" s="210"/>
      <c r="AK28" s="210"/>
      <c r="AL28" s="210"/>
      <c r="AM28" s="210"/>
      <c r="AN28" s="210"/>
      <c r="AO28" s="177"/>
      <c r="AP28" s="210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  <c r="BI28" s="211"/>
    </row>
    <row r="29" spans="1:63" s="174" customFormat="1" ht="23.4" customHeight="1" x14ac:dyDescent="0.2">
      <c r="A29" s="30"/>
      <c r="B29" s="8"/>
      <c r="F29" s="214"/>
      <c r="G29" s="214"/>
      <c r="H29" s="226"/>
      <c r="I29" s="224"/>
      <c r="J29" s="224"/>
      <c r="K29" s="224"/>
      <c r="L29" s="224"/>
      <c r="M29" s="224"/>
      <c r="N29" s="224"/>
      <c r="O29" s="224"/>
      <c r="P29" s="224"/>
      <c r="Q29" s="232"/>
      <c r="R29" s="224"/>
      <c r="S29" s="224"/>
      <c r="T29" s="8"/>
      <c r="Z29" s="197"/>
      <c r="AA29" s="215"/>
      <c r="AB29" s="216"/>
      <c r="AC29" s="200"/>
      <c r="AD29" s="200"/>
      <c r="AE29" s="200"/>
      <c r="AF29" s="200"/>
      <c r="AG29" s="200"/>
      <c r="AH29" s="210"/>
      <c r="AI29" s="210"/>
      <c r="AJ29" s="210"/>
      <c r="AK29" s="210"/>
      <c r="AL29" s="210"/>
      <c r="AM29" s="210"/>
      <c r="AN29" s="210"/>
      <c r="AO29" s="177"/>
      <c r="AP29" s="210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  <c r="BI29" s="211"/>
    </row>
    <row r="30" spans="1:63" s="174" customFormat="1" ht="23.4" customHeight="1" x14ac:dyDescent="0.2">
      <c r="A30" s="337"/>
      <c r="B30" s="8"/>
      <c r="F30" s="214"/>
      <c r="G30" s="214"/>
      <c r="H30" s="226"/>
      <c r="I30" s="224"/>
      <c r="J30" s="224"/>
      <c r="K30" s="224"/>
      <c r="L30" s="224"/>
      <c r="M30" s="224"/>
      <c r="N30" s="224"/>
      <c r="O30" s="224"/>
      <c r="P30" s="224"/>
      <c r="Q30" s="232"/>
      <c r="R30" s="224"/>
      <c r="S30" s="224"/>
      <c r="T30" s="8"/>
      <c r="Z30" s="197"/>
      <c r="AA30" s="215"/>
      <c r="AB30" s="216"/>
      <c r="AC30" s="200"/>
      <c r="AD30" s="200"/>
      <c r="AE30" s="200"/>
      <c r="AF30" s="200"/>
      <c r="AG30" s="200"/>
      <c r="AH30" s="210"/>
      <c r="AI30" s="210"/>
      <c r="AJ30" s="210"/>
      <c r="AK30" s="210"/>
      <c r="AL30" s="210"/>
      <c r="AM30" s="210"/>
      <c r="AN30" s="210"/>
      <c r="AO30" s="177"/>
      <c r="AP30" s="210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  <c r="BI30" s="211"/>
    </row>
    <row r="31" spans="1:63" s="174" customFormat="1" ht="23.4" customHeight="1" x14ac:dyDescent="0.2">
      <c r="A31" s="30"/>
      <c r="B31" s="8"/>
      <c r="F31" s="214"/>
      <c r="G31" s="214"/>
      <c r="H31" s="226"/>
      <c r="I31" s="224"/>
      <c r="J31" s="224"/>
      <c r="K31" s="224"/>
      <c r="L31" s="224"/>
      <c r="M31" s="224"/>
      <c r="N31" s="224"/>
      <c r="O31" s="224"/>
      <c r="P31" s="224"/>
      <c r="Q31" s="232"/>
      <c r="R31" s="224"/>
      <c r="S31" s="224"/>
      <c r="T31" s="8"/>
      <c r="Z31" s="197"/>
      <c r="AA31" s="215"/>
      <c r="AB31" s="216"/>
      <c r="AC31" s="200"/>
      <c r="AD31" s="200"/>
      <c r="AE31" s="200"/>
      <c r="AF31" s="200"/>
      <c r="AG31" s="200"/>
      <c r="AH31" s="210"/>
      <c r="AI31" s="210"/>
      <c r="AJ31" s="210"/>
      <c r="AK31" s="210"/>
      <c r="AL31" s="210"/>
      <c r="AM31" s="210"/>
      <c r="AN31" s="210"/>
      <c r="AO31" s="177"/>
      <c r="AP31" s="210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  <c r="BI31" s="211"/>
    </row>
    <row r="32" spans="1:63" ht="13.2" customHeight="1" x14ac:dyDescent="0.15">
      <c r="A32" s="219"/>
      <c r="B32" s="166"/>
      <c r="C32" s="182"/>
      <c r="D32" s="166"/>
      <c r="E32" s="166"/>
      <c r="F32" s="166"/>
      <c r="G32" s="166"/>
      <c r="H32" s="222"/>
      <c r="I32" s="222"/>
      <c r="J32" s="222"/>
      <c r="K32" s="222"/>
      <c r="L32" s="62"/>
      <c r="M32" s="62"/>
      <c r="N32" s="62"/>
      <c r="O32" s="62"/>
      <c r="P32" s="222"/>
      <c r="Q32" s="222"/>
      <c r="R32" s="222"/>
      <c r="S32" s="222"/>
    </row>
    <row r="33" spans="1:19" ht="11.4" customHeight="1" x14ac:dyDescent="0.15">
      <c r="A33" s="219"/>
      <c r="B33" s="166"/>
      <c r="C33" s="182"/>
      <c r="D33" s="166"/>
      <c r="E33" s="166"/>
      <c r="F33" s="166"/>
      <c r="G33" s="166"/>
      <c r="H33" s="222"/>
      <c r="I33" s="222"/>
      <c r="J33" s="222"/>
      <c r="K33" s="222"/>
      <c r="L33" s="62"/>
      <c r="M33" s="62"/>
      <c r="N33" s="62"/>
      <c r="O33" s="62"/>
      <c r="P33" s="222"/>
      <c r="Q33" s="222"/>
      <c r="R33" s="222"/>
      <c r="S33" s="222"/>
    </row>
    <row r="34" spans="1:19" ht="23.4" customHeight="1" x14ac:dyDescent="0.15">
      <c r="A34" s="224"/>
      <c r="B34" s="224"/>
      <c r="C34" s="224"/>
      <c r="D34" s="224"/>
      <c r="E34" s="235"/>
      <c r="F34" s="235"/>
      <c r="G34" s="235"/>
      <c r="H34" s="235"/>
      <c r="I34" s="235"/>
      <c r="J34" s="231"/>
      <c r="K34" s="222"/>
      <c r="L34" s="62"/>
      <c r="M34" s="62"/>
      <c r="N34" s="62"/>
      <c r="O34" s="62"/>
      <c r="P34" s="222"/>
      <c r="Q34" s="222"/>
      <c r="R34" s="222"/>
      <c r="S34" s="222"/>
    </row>
    <row r="35" spans="1:19" ht="23.4" customHeight="1" x14ac:dyDescent="0.15">
      <c r="A35" s="224"/>
      <c r="B35" s="224"/>
      <c r="C35" s="224"/>
      <c r="D35" s="224"/>
      <c r="E35" s="235"/>
      <c r="F35" s="235"/>
      <c r="G35" s="235"/>
      <c r="H35" s="235"/>
      <c r="I35" s="235"/>
      <c r="J35" s="231"/>
      <c r="K35" s="222"/>
      <c r="L35" s="62"/>
      <c r="M35" s="62"/>
      <c r="N35" s="62"/>
      <c r="O35" s="62"/>
      <c r="P35" s="222"/>
      <c r="Q35" s="222"/>
      <c r="R35" s="222"/>
      <c r="S35" s="222"/>
    </row>
    <row r="37" spans="1:19" ht="13.8" x14ac:dyDescent="0.15">
      <c r="A37" s="337" t="s">
        <v>444</v>
      </c>
    </row>
  </sheetData>
  <mergeCells count="5">
    <mergeCell ref="B5:D5"/>
    <mergeCell ref="B9:D9"/>
    <mergeCell ref="B8:D8"/>
    <mergeCell ref="A1:D1"/>
    <mergeCell ref="A2:D2"/>
  </mergeCells>
  <phoneticPr fontId="3"/>
  <conditionalFormatting sqref="R23:R31">
    <cfRule type="cellIs" dxfId="17" priority="1" stopIfTrue="1" operator="equal">
      <formula>0</formula>
    </cfRule>
  </conditionalFormatting>
  <dataValidations count="6">
    <dataValidation type="list" allowBlank="1" showInputMessage="1" showErrorMessage="1" sqref="B6" xr:uid="{370D5C13-2183-4E06-9128-414016053648}">
      <formula1>$H$6:$K$6</formula1>
    </dataValidation>
    <dataValidation allowBlank="1" showInputMessage="1" sqref="AS20:AW23 AQ8:AW19 AI7:AM22 AQ20:AR22" xr:uid="{802D9224-59F2-4052-85C3-4EF8E593A025}"/>
    <dataValidation type="list" allowBlank="1" showInputMessage="1" showErrorMessage="1" sqref="D24:D26 J34:J35" xr:uid="{11C44698-7DD9-4327-9EF9-9AF848DB2469}">
      <formula1>$H$23:$K$23</formula1>
    </dataValidation>
    <dataValidation type="list" allowBlank="1" showInputMessage="1" showErrorMessage="1" sqref="AY7" xr:uid="{D2942C40-A443-4EEC-973B-5E56D92357C1}">
      <formula1>#REF!</formula1>
    </dataValidation>
    <dataValidation type="list" allowBlank="1" showInputMessage="1" showErrorMessage="1" sqref="D6 C7" xr:uid="{C19D03D1-9696-4001-A5A3-E42D4EC76CF1}">
      <formula1>$H$7:$S$7</formula1>
    </dataValidation>
    <dataValidation imeMode="halfKatakana" allowBlank="1" showInputMessage="1" showErrorMessage="1" sqref="D4" xr:uid="{C9467D3E-C4BE-41F8-98AF-18AD46C2FF9E}"/>
  </dataValidations>
  <pageMargins left="0.51181102362204722" right="0.5118110236220472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DI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9.77734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customWidth="1"/>
    <col min="14" max="14" width="27.77734375" style="2" customWidth="1"/>
    <col min="15" max="20" width="1.6640625" style="14" customWidth="1"/>
    <col min="21" max="21" width="8.5546875" style="2" hidden="1" customWidth="1"/>
    <col min="22" max="22" width="4.88671875" style="2" hidden="1" customWidth="1"/>
    <col min="23" max="23" width="27.77734375" style="2" customWidth="1"/>
    <col min="24" max="29" width="1.6640625" style="14" customWidth="1"/>
    <col min="30" max="30" width="8.5546875" style="2" hidden="1" customWidth="1"/>
    <col min="31" max="31" width="4.88671875" style="2" hidden="1" customWidth="1"/>
    <col min="32" max="32" width="9.44140625" style="2" customWidth="1"/>
    <col min="33" max="33" width="6.109375" style="2" customWidth="1"/>
    <col min="34" max="34" width="2.33203125" style="2" customWidth="1"/>
    <col min="35" max="35" width="27.77734375" style="2" customWidth="1"/>
    <col min="36" max="41" width="1.6640625" style="14" customWidth="1"/>
    <col min="42" max="42" width="8.5546875" style="2" hidden="1" customWidth="1"/>
    <col min="43" max="43" width="4.88671875" style="2" hidden="1" customWidth="1"/>
    <col min="44" max="44" width="27.77734375" style="2" customWidth="1"/>
    <col min="45" max="50" width="1.6640625" style="14" customWidth="1"/>
    <col min="51" max="51" width="8.5546875" style="2" hidden="1" customWidth="1"/>
    <col min="52" max="52" width="4.88671875" style="2" hidden="1" customWidth="1"/>
    <col min="53" max="53" width="9.44140625" style="2" customWidth="1"/>
    <col min="54" max="54" width="6.109375" style="2" customWidth="1"/>
    <col min="55" max="55" width="8.109375" style="2" customWidth="1"/>
    <col min="56" max="57" width="6.77734375" style="2" customWidth="1"/>
    <col min="58" max="58" width="1.88671875" style="1" customWidth="1"/>
    <col min="59" max="59" width="5.77734375" style="218" customWidth="1"/>
    <col min="60" max="63" width="3.109375" style="168" customWidth="1"/>
    <col min="64" max="72" width="3.109375" style="160" customWidth="1"/>
    <col min="73" max="96" width="3.109375" style="1" customWidth="1"/>
    <col min="97" max="105" width="2.77734375" style="1" customWidth="1"/>
    <col min="106" max="108" width="2.88671875" style="1" customWidth="1"/>
    <col min="109" max="109" width="5.77734375" style="1" customWidth="1"/>
    <col min="110" max="113" width="3" style="1" customWidth="1"/>
    <col min="114" max="16384" width="8.88671875" style="1"/>
  </cols>
  <sheetData>
    <row r="1" spans="1:113" ht="25.2" x14ac:dyDescent="0.15">
      <c r="A1" s="303" t="str">
        <f>申込書!H1&amp;"　"&amp;"①"</f>
        <v>第60回小樽市民スポーツ大会陸上競技大会 兼 小樽陸上競技記録会第１戦 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99"/>
      <c r="BG1" s="236" t="str">
        <f>申込書!L3</f>
        <v>Ver.7.0.2　2025.09.02</v>
      </c>
      <c r="BH1" s="61"/>
      <c r="BI1" s="65"/>
      <c r="BJ1" s="65"/>
      <c r="BK1" s="65"/>
      <c r="BL1" s="64"/>
      <c r="BM1" s="64"/>
      <c r="BN1" s="64"/>
      <c r="BO1" s="107"/>
      <c r="BP1" s="107"/>
      <c r="BQ1" s="61" t="s">
        <v>0</v>
      </c>
      <c r="BR1" s="61" t="s">
        <v>26</v>
      </c>
      <c r="BS1" s="107">
        <v>1</v>
      </c>
      <c r="BT1" s="107">
        <v>2</v>
      </c>
      <c r="BU1" s="107"/>
      <c r="BV1" s="107">
        <f>COUNTIF(B6:B55,"※")</f>
        <v>0</v>
      </c>
      <c r="BW1" s="107">
        <f>BY1-BZ1</f>
        <v>0</v>
      </c>
      <c r="BX1" s="107">
        <f>COUNTIF(M6:M55,"○")</f>
        <v>0</v>
      </c>
      <c r="BY1" s="107">
        <f>COUNTIF(B6:B55,"")</f>
        <v>50</v>
      </c>
      <c r="BZ1" s="107">
        <f>COUNTBLANK(C6:C55)</f>
        <v>50</v>
      </c>
      <c r="CA1" s="62"/>
      <c r="CB1" s="107"/>
      <c r="CC1" s="107" t="s">
        <v>3</v>
      </c>
      <c r="CD1" s="107" t="s">
        <v>4</v>
      </c>
      <c r="CE1" s="107" t="s">
        <v>5</v>
      </c>
      <c r="CF1" s="107" t="s">
        <v>6</v>
      </c>
      <c r="CG1" s="107"/>
      <c r="CH1" s="107"/>
      <c r="CI1" s="107"/>
      <c r="CJ1" s="107"/>
      <c r="CK1" s="107"/>
      <c r="CL1" s="107"/>
      <c r="CM1" s="107"/>
      <c r="CN1" s="107"/>
      <c r="CO1" s="107"/>
      <c r="CP1" s="107"/>
      <c r="CQ1" s="107"/>
      <c r="CR1" s="107"/>
      <c r="CS1" s="107"/>
      <c r="CT1" s="107"/>
      <c r="CU1" s="107"/>
      <c r="CV1" s="107"/>
      <c r="CW1" s="107"/>
      <c r="CX1" s="107"/>
      <c r="CY1" s="107"/>
      <c r="CZ1" s="107"/>
      <c r="DA1" s="107"/>
      <c r="DB1" s="107"/>
      <c r="DC1" s="107"/>
      <c r="DD1" s="107"/>
      <c r="DE1" s="62"/>
      <c r="DF1" s="62"/>
      <c r="DG1" s="62"/>
      <c r="DH1" s="62"/>
      <c r="DI1" s="62"/>
    </row>
    <row r="2" spans="1:113" ht="16.2" customHeight="1" x14ac:dyDescent="0.15">
      <c r="A2" s="8" t="s">
        <v>221</v>
      </c>
      <c r="I2" s="3"/>
      <c r="N2" s="76" t="s">
        <v>371</v>
      </c>
      <c r="AI2" s="76" t="s">
        <v>365</v>
      </c>
      <c r="BF2" s="100"/>
      <c r="BG2" s="259">
        <v>2</v>
      </c>
      <c r="BH2" s="133" t="s">
        <v>287</v>
      </c>
      <c r="BI2" s="133"/>
      <c r="BJ2" s="133"/>
      <c r="BK2" s="133"/>
      <c r="BL2" s="133"/>
      <c r="BM2" s="74"/>
      <c r="BN2" s="74"/>
      <c r="BO2" s="74"/>
      <c r="BP2" s="74"/>
      <c r="BQ2" s="74"/>
      <c r="BR2" s="74"/>
      <c r="BS2" s="74"/>
      <c r="BT2" s="74"/>
      <c r="BU2" s="74"/>
      <c r="BV2" s="74" t="s">
        <v>236</v>
      </c>
      <c r="BW2" s="74" t="s">
        <v>235</v>
      </c>
      <c r="BX2" s="108" t="s">
        <v>234</v>
      </c>
      <c r="BY2" s="109"/>
      <c r="BZ2" s="109"/>
      <c r="CA2" s="62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62"/>
      <c r="DC2" s="62"/>
      <c r="DD2" s="62"/>
      <c r="DE2" s="62"/>
      <c r="DF2" s="62"/>
      <c r="DG2" s="62"/>
      <c r="DH2" s="62"/>
      <c r="DI2" s="62"/>
    </row>
    <row r="3" spans="1:113" ht="16.2" customHeight="1" x14ac:dyDescent="0.15">
      <c r="B3" s="300" t="s">
        <v>467</v>
      </c>
      <c r="C3" s="300"/>
      <c r="D3" s="10"/>
      <c r="E3" s="10"/>
      <c r="F3" s="10"/>
      <c r="G3" s="10"/>
      <c r="J3" s="299" t="s">
        <v>368</v>
      </c>
      <c r="K3" s="10"/>
      <c r="L3" s="10"/>
      <c r="M3" s="10"/>
      <c r="N3" s="336" t="s">
        <v>442</v>
      </c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6"/>
      <c r="AH3" s="37"/>
      <c r="AI3" s="336" t="s">
        <v>443</v>
      </c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6"/>
      <c r="BC3" s="271"/>
      <c r="BD3" s="37"/>
      <c r="BE3" s="37"/>
      <c r="BF3" s="101"/>
      <c r="BG3" s="69"/>
      <c r="BH3" s="135" t="s">
        <v>229</v>
      </c>
      <c r="BI3" s="64"/>
      <c r="BJ3" s="64"/>
      <c r="BK3" s="64"/>
      <c r="BL3" s="64"/>
      <c r="BM3" s="64"/>
      <c r="BN3" s="64"/>
      <c r="BO3" s="64"/>
      <c r="BP3" s="64"/>
      <c r="BQ3" s="64"/>
      <c r="BR3" s="136"/>
      <c r="BS3" s="65"/>
      <c r="BT3" s="64"/>
      <c r="BU3" s="65"/>
      <c r="BV3" s="64"/>
      <c r="BW3" s="150" t="s">
        <v>195</v>
      </c>
      <c r="BX3" s="150" t="s">
        <v>196</v>
      </c>
      <c r="BY3" s="138"/>
      <c r="BZ3" s="139"/>
      <c r="CA3" s="139"/>
      <c r="CB3" s="135" t="s">
        <v>230</v>
      </c>
      <c r="CC3" s="65"/>
      <c r="CD3" s="65"/>
      <c r="CE3" s="65"/>
      <c r="CF3" s="136"/>
      <c r="CG3" s="136"/>
      <c r="CH3" s="65"/>
      <c r="CI3" s="65"/>
      <c r="CJ3" s="140"/>
      <c r="CK3" s="65"/>
      <c r="CL3" s="65"/>
      <c r="CM3" s="65"/>
      <c r="CN3" s="64"/>
      <c r="CO3" s="110"/>
      <c r="CP3" s="110"/>
      <c r="CQ3" s="110" t="s">
        <v>197</v>
      </c>
      <c r="CR3" s="110" t="s">
        <v>204</v>
      </c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</row>
    <row r="4" spans="1:113" ht="48" customHeight="1" x14ac:dyDescent="0.15">
      <c r="A4" s="142" t="s">
        <v>208</v>
      </c>
      <c r="B4" s="111" t="s">
        <v>468</v>
      </c>
      <c r="C4" s="358" t="s">
        <v>1</v>
      </c>
      <c r="D4" s="358"/>
      <c r="E4" s="358" t="s">
        <v>8</v>
      </c>
      <c r="F4" s="358"/>
      <c r="G4" s="38" t="s">
        <v>131</v>
      </c>
      <c r="H4" s="332" t="s">
        <v>210</v>
      </c>
      <c r="I4" s="38" t="s">
        <v>372</v>
      </c>
      <c r="J4" s="75" t="s">
        <v>209</v>
      </c>
      <c r="K4" s="38" t="s">
        <v>129</v>
      </c>
      <c r="L4" s="33" t="s">
        <v>130</v>
      </c>
      <c r="M4" s="39" t="s">
        <v>132</v>
      </c>
      <c r="N4" s="117" t="s">
        <v>433</v>
      </c>
      <c r="O4" s="359" t="s">
        <v>103</v>
      </c>
      <c r="P4" s="360"/>
      <c r="Q4" s="360"/>
      <c r="R4" s="360"/>
      <c r="S4" s="360"/>
      <c r="T4" s="361"/>
      <c r="U4" s="126" t="s">
        <v>231</v>
      </c>
      <c r="V4" s="132"/>
      <c r="W4" s="130" t="s">
        <v>434</v>
      </c>
      <c r="X4" s="359" t="s">
        <v>103</v>
      </c>
      <c r="Y4" s="360"/>
      <c r="Z4" s="360"/>
      <c r="AA4" s="360"/>
      <c r="AB4" s="360"/>
      <c r="AC4" s="361"/>
      <c r="AD4" s="126" t="s">
        <v>231</v>
      </c>
      <c r="AE4" s="127"/>
      <c r="AF4" s="80" t="s">
        <v>438</v>
      </c>
      <c r="AG4" s="81" t="s">
        <v>206</v>
      </c>
      <c r="AH4" s="40"/>
      <c r="AI4" s="123" t="s">
        <v>435</v>
      </c>
      <c r="AJ4" s="355" t="s">
        <v>103</v>
      </c>
      <c r="AK4" s="356"/>
      <c r="AL4" s="356"/>
      <c r="AM4" s="356"/>
      <c r="AN4" s="356"/>
      <c r="AO4" s="357"/>
      <c r="AP4" s="126" t="s">
        <v>231</v>
      </c>
      <c r="AQ4" s="124"/>
      <c r="AR4" s="123" t="s">
        <v>436</v>
      </c>
      <c r="AS4" s="355" t="s">
        <v>103</v>
      </c>
      <c r="AT4" s="356"/>
      <c r="AU4" s="356"/>
      <c r="AV4" s="356"/>
      <c r="AW4" s="356"/>
      <c r="AX4" s="357"/>
      <c r="AY4" s="126" t="s">
        <v>231</v>
      </c>
      <c r="AZ4" s="124"/>
      <c r="BA4" s="86" t="s">
        <v>437</v>
      </c>
      <c r="BB4" s="87" t="s">
        <v>207</v>
      </c>
      <c r="BC4" s="272" t="s">
        <v>366</v>
      </c>
      <c r="BD4" s="333" t="s">
        <v>377</v>
      </c>
      <c r="BE4" s="334" t="s">
        <v>285</v>
      </c>
      <c r="BF4" s="102"/>
      <c r="BG4" s="70" t="s">
        <v>369</v>
      </c>
      <c r="BH4" s="65"/>
      <c r="BI4" s="65"/>
      <c r="BJ4" s="65"/>
      <c r="BK4" s="65"/>
      <c r="BL4" s="64"/>
      <c r="BM4" s="64"/>
      <c r="BN4" s="64"/>
      <c r="BO4" s="64"/>
      <c r="BP4" s="64"/>
      <c r="BQ4" s="64"/>
      <c r="BR4" s="64"/>
      <c r="BS4" s="64"/>
      <c r="BT4" s="64"/>
      <c r="BU4" s="62"/>
      <c r="BV4" s="62"/>
      <c r="BW4" s="62"/>
      <c r="BX4" s="62"/>
      <c r="BY4" s="72"/>
      <c r="BZ4" s="72"/>
      <c r="CA4" s="7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71"/>
      <c r="CT4" s="71"/>
      <c r="CU4" s="71"/>
      <c r="CV4" s="71"/>
      <c r="CW4" s="71"/>
      <c r="CX4" s="71"/>
      <c r="CY4" s="71"/>
      <c r="CZ4" s="71"/>
      <c r="DA4" s="71"/>
      <c r="DB4" s="134" t="s">
        <v>233</v>
      </c>
      <c r="DC4" s="62"/>
      <c r="DD4" s="62" t="s">
        <v>430</v>
      </c>
      <c r="DE4" s="62"/>
      <c r="DF4" s="62"/>
      <c r="DG4" s="62"/>
      <c r="DH4" s="62"/>
      <c r="DI4" s="62"/>
    </row>
    <row r="5" spans="1:113" ht="17.25" customHeight="1" x14ac:dyDescent="0.15">
      <c r="A5" s="6">
        <v>12345678901</v>
      </c>
      <c r="B5" s="112" t="s">
        <v>26</v>
      </c>
      <c r="C5" s="43" t="s">
        <v>22</v>
      </c>
      <c r="D5" s="44" t="s">
        <v>23</v>
      </c>
      <c r="E5" s="45" t="s">
        <v>25</v>
      </c>
      <c r="F5" s="46" t="s">
        <v>24</v>
      </c>
      <c r="G5" s="41">
        <v>40341</v>
      </c>
      <c r="H5" s="33">
        <v>1</v>
      </c>
      <c r="I5" s="335">
        <v>3</v>
      </c>
      <c r="J5" s="116" t="s">
        <v>4</v>
      </c>
      <c r="K5" s="34" t="s">
        <v>40</v>
      </c>
      <c r="L5" s="34" t="s">
        <v>133</v>
      </c>
      <c r="M5" s="34" t="s">
        <v>0</v>
      </c>
      <c r="N5" s="82" t="s">
        <v>333</v>
      </c>
      <c r="O5" s="83"/>
      <c r="P5" s="84"/>
      <c r="Q5" s="83">
        <v>1</v>
      </c>
      <c r="R5" s="84">
        <v>4</v>
      </c>
      <c r="S5" s="83">
        <v>0</v>
      </c>
      <c r="T5" s="84">
        <v>0</v>
      </c>
      <c r="U5" s="23"/>
      <c r="V5" s="6"/>
      <c r="W5" s="131" t="s">
        <v>334</v>
      </c>
      <c r="X5" s="83"/>
      <c r="Y5" s="84">
        <v>1</v>
      </c>
      <c r="Z5" s="83">
        <v>0</v>
      </c>
      <c r="AA5" s="84">
        <v>4</v>
      </c>
      <c r="AB5" s="83">
        <v>6</v>
      </c>
      <c r="AC5" s="84">
        <v>1</v>
      </c>
      <c r="AD5" s="23"/>
      <c r="AE5" s="24"/>
      <c r="AF5" s="93" t="s">
        <v>232</v>
      </c>
      <c r="AG5" s="85" t="s">
        <v>9</v>
      </c>
      <c r="AH5" s="42"/>
      <c r="AI5" s="90" t="s">
        <v>441</v>
      </c>
      <c r="AJ5" s="88"/>
      <c r="AK5" s="89"/>
      <c r="AL5" s="88">
        <v>1</v>
      </c>
      <c r="AM5" s="89">
        <v>3</v>
      </c>
      <c r="AN5" s="88">
        <v>2</v>
      </c>
      <c r="AO5" s="89">
        <v>5</v>
      </c>
      <c r="AP5" s="23"/>
      <c r="AQ5" s="23"/>
      <c r="AR5" s="90" t="s">
        <v>298</v>
      </c>
      <c r="AS5" s="88"/>
      <c r="AT5" s="89">
        <v>1</v>
      </c>
      <c r="AU5" s="88">
        <v>0</v>
      </c>
      <c r="AV5" s="89">
        <v>3</v>
      </c>
      <c r="AW5" s="88">
        <v>0</v>
      </c>
      <c r="AX5" s="89">
        <v>6</v>
      </c>
      <c r="AY5" s="23"/>
      <c r="AZ5" s="23"/>
      <c r="BA5" s="91" t="s">
        <v>232</v>
      </c>
      <c r="BB5" s="92" t="s">
        <v>9</v>
      </c>
      <c r="BC5" s="273"/>
      <c r="BD5" s="334" t="s">
        <v>378</v>
      </c>
      <c r="BE5" s="334" t="s">
        <v>379</v>
      </c>
      <c r="BF5" s="102"/>
      <c r="BG5" s="73" t="str" cm="1">
        <f t="array" aca="1" ref="BG5" ca="1">IF(クラス・種目リスト!$A$37=1,INDIRECT("$J5")&amp;INDIRECT("$H5")&amp;RIGHT(INDIRECT("$I5"),1),INDIRECT("$J5")&amp;INDIRECT("$H5"))</f>
        <v>中学1</v>
      </c>
      <c r="BH5" s="66" t="str" cm="1">
        <f t="array" aca="1" ref="BH5" ca="1">IFERROR(HLOOKUP(INDIRECT("BG5"),クラス・種目リスト!$A$2:$L$33,3,FALSE),"-")</f>
        <v>市民中学男子_100m</v>
      </c>
      <c r="BI5" s="66" t="str" cm="1">
        <f t="array" aca="1" ref="BI5" ca="1">IFERROR(HLOOKUP(INDIRECT("BG5"),クラス・種目リスト!$A$2:$L$33,4,FALSE),"-")</f>
        <v>市民中学男子_400m</v>
      </c>
      <c r="BJ5" s="66" t="str" cm="1">
        <f t="array" aca="1" ref="BJ5" ca="1">IFERROR(HLOOKUP(INDIRECT("BG5"),クラス・種目リスト!$A$2:$L$33,5,FALSE),"-")</f>
        <v>市民中学男子_1500m</v>
      </c>
      <c r="BK5" s="66" t="str" cm="1">
        <f t="array" aca="1" ref="BK5" ca="1">IFERROR(HLOOKUP(INDIRECT("BG5"),クラス・種目リスト!$A$2:$L$33,6,FALSE),"-")</f>
        <v>市民中学男子_110mH(0.914m/9.14m)</v>
      </c>
      <c r="BL5" s="66" t="str" cm="1">
        <f t="array" aca="1" ref="BL5" ca="1">IFERROR(HLOOKUP(INDIRECT("BG5"),クラス・種目リスト!$A$2:$L$33,7,FALSE),"-")</f>
        <v>市民中学男子_走高跳</v>
      </c>
      <c r="BM5" s="66" t="str" cm="1">
        <f t="array" aca="1" ref="BM5" ca="1">IFERROR(HLOOKUP(INDIRECT("BG5"),クラス・種目リスト!$A$2:$L$33,8,FALSE),"-")</f>
        <v>市民中学男子_走幅跳</v>
      </c>
      <c r="BN5" s="66" t="str" cm="1">
        <f t="array" aca="1" ref="BN5" ca="1">IFERROR(HLOOKUP(INDIRECT("BG5"),クラス・種目リスト!$A$2:$L$33,9,FALSE),"-")</f>
        <v>市民中学男子_砲丸投(5.000kg)</v>
      </c>
      <c r="BO5" s="66" t="str" cm="1">
        <f t="array" aca="1" ref="BO5" ca="1">IFERROR(HLOOKUP(INDIRECT("BG5"),クラス・種目リスト!$A$2:$L$33,10,FALSE),"-")</f>
        <v>市民中学男子_ｼﾞｬﾍﾞﾘｯｸｽﾛｰ</v>
      </c>
      <c r="BP5" s="66" t="str" cm="1">
        <f t="array" aca="1" ref="BP5" ca="1">IFERROR(HLOOKUP(INDIRECT("BG5"),クラス・種目リスト!$A$2:$L$33,11,FALSE),"-")</f>
        <v>-</v>
      </c>
      <c r="BQ5" s="66" t="str" cm="1">
        <f t="array" aca="1" ref="BQ5" ca="1">IFERROR(HLOOKUP(INDIRECT("BG5"),クラス・種目リスト!$A$2:$L$33,12,FALSE),"-")</f>
        <v>-</v>
      </c>
      <c r="BR5" s="66" t="str" cm="1">
        <f t="array" aca="1" ref="BR5" ca="1">IFERROR(HLOOKUP(INDIRECT("BG5"),クラス・種目リスト!$A$2:$L$33,13,FALSE),"-")</f>
        <v>-</v>
      </c>
      <c r="BS5" s="66" t="str" cm="1">
        <f t="array" aca="1" ref="BS5" ca="1">IFERROR(HLOOKUP(INDIRECT("BG5"),クラス・種目リスト!$A$2:$L$33,14,FALSE),"-")</f>
        <v>-</v>
      </c>
      <c r="BT5" s="66" t="str" cm="1">
        <f t="array" aca="1" ref="BT5" ca="1">IFERROR(HLOOKUP(INDIRECT("BG5"),クラス・種目リスト!$A$2:$L$33,15,FALSE),"-")</f>
        <v>-</v>
      </c>
      <c r="BU5" s="66" t="str" cm="1">
        <f t="array" aca="1" ref="BU5" ca="1">IFERROR(HLOOKUP(INDIRECT("BG5"),クラス・種目リスト!$A$2:$L$33,16,FALSE),"-")</f>
        <v>-</v>
      </c>
      <c r="BV5" s="66" t="str" cm="1">
        <f t="array" aca="1" ref="BV5" ca="1">IFERROR(HLOOKUP(INDIRECT("BG5"),クラス・種目リスト!$A$2:$L$33,17,FALSE),"-")</f>
        <v>-</v>
      </c>
      <c r="BW5" s="66" cm="1">
        <f t="array" aca="1" ref="BW5" ca="1">COUNTIF(BH5:BV5,INDIRECT("N5"))</f>
        <v>1</v>
      </c>
      <c r="BX5" s="66" cm="1">
        <f t="array" aca="1" ref="BX5" ca="1">COUNTIF(BH5:BV5,INDIRECT("W5"))</f>
        <v>1</v>
      </c>
      <c r="BY5" s="66"/>
      <c r="BZ5" s="66"/>
      <c r="CA5" s="66"/>
      <c r="CB5" s="66" t="str" cm="1">
        <f t="array" aca="1" ref="CB5" ca="1">IFERROR(HLOOKUP(INDIRECT("BG5"),クラス・種目リスト!$A$2:$L$33,18,FALSE),"-")</f>
        <v>記録会共通男子_100m</v>
      </c>
      <c r="CC5" s="66" t="str" cm="1">
        <f t="array" aca="1" ref="CC5" ca="1">IFERROR(HLOOKUP(INDIRECT("BG5"),クラス・種目リスト!$A$2:$L$33,19,FALSE),"-")</f>
        <v>記録会共通男子_400m</v>
      </c>
      <c r="CD5" s="66" t="str" cm="1">
        <f t="array" aca="1" ref="CD5" ca="1">IFERROR(HLOOKUP(INDIRECT("BG5"),クラス・種目リスト!$A$2:$L$33,20,FALSE),"-")</f>
        <v>記録会共通男子_1500m</v>
      </c>
      <c r="CE5" s="66" t="str" cm="1">
        <f t="array" aca="1" ref="CE5" ca="1">IFERROR(HLOOKUP(INDIRECT("BG5"),クラス・種目リスト!$A$2:$L$33,21,FALSE),"-")</f>
        <v>記録会中学男子_110mH(0.914m/9.14m)</v>
      </c>
      <c r="CF5" s="66" t="str" cm="1">
        <f t="array" aca="1" ref="CF5" ca="1">IFERROR(HLOOKUP(INDIRECT("BG5"),クラス・種目リスト!$A$2:$L$33,22,FALSE),"-")</f>
        <v>記録会共通男子_走高跳</v>
      </c>
      <c r="CG5" s="66" t="str" cm="1">
        <f t="array" aca="1" ref="CG5" ca="1">IFERROR(HLOOKUP(INDIRECT("BG5"),クラス・種目リスト!$A$2:$L$33,23,FALSE),"-")</f>
        <v>記録会共通男子_走幅跳</v>
      </c>
      <c r="CH5" s="66" t="str" cm="1">
        <f t="array" aca="1" ref="CH5" ca="1">IFERROR(HLOOKUP(INDIRECT("BG5"),クラス・種目リスト!$A$2:$L$33,24,FALSE),"-")</f>
        <v>記録会中学男子_砲丸投(5.000kg)</v>
      </c>
      <c r="CI5" s="66" t="str" cm="1">
        <f t="array" aca="1" ref="CI5" ca="1">IFERROR(HLOOKUP(INDIRECT("BG5"),クラス・種目リスト!$A$2:$L$33,25,FALSE),"-")</f>
        <v>記録会中学男子_ｼﾞｬﾍﾞﾘｯｸｽﾛｰ</v>
      </c>
      <c r="CJ5" s="66" t="str" cm="1">
        <f t="array" aca="1" ref="CJ5" ca="1">IFERROR(HLOOKUP(INDIRECT("BG5"),クラス・種目リスト!$A$2:$L$33,26,FALSE),"-")</f>
        <v>記録会共通男子_5000m</v>
      </c>
      <c r="CK5" s="66" t="str" cm="1">
        <f t="array" aca="1" ref="CK5" ca="1">IFERROR(HLOOKUP(INDIRECT("BG5"),クラス・種目リスト!$A$2:$L$33,27,FALSE),"-")</f>
        <v>《高校一般規格の種目へのエントリーを》</v>
      </c>
      <c r="CL5" s="66" t="str" cm="1">
        <f t="array" aca="1" ref="CL5" ca="1">IFERROR(HLOOKUP(INDIRECT("BG5"),クラス・種目リスト!$A$2:$L$33,28,FALSE),"-")</f>
        <v>《希望する場合はご相談ください》</v>
      </c>
      <c r="CM5" s="66" t="str" cm="1">
        <f t="array" aca="1" ref="CM5" ca="1">IFERROR(HLOOKUP(INDIRECT("BG5"),クラス・種目リスト!$A$2:$L$33,29,FALSE),"-")</f>
        <v>-</v>
      </c>
      <c r="CN5" s="66" t="str" cm="1">
        <f t="array" aca="1" ref="CN5" ca="1">IFERROR(HLOOKUP(INDIRECT("BG5"),クラス・種目リスト!$A$2:$L$33,30,FALSE),"-")</f>
        <v>-</v>
      </c>
      <c r="CO5" s="66" t="str" cm="1">
        <f t="array" aca="1" ref="CO5" ca="1">IFERROR(HLOOKUP(INDIRECT("BG5"),クラス・種目リスト!$A$2:$L$33,31,FALSE),"-")</f>
        <v>-</v>
      </c>
      <c r="CP5" s="66" t="str" cm="1">
        <f t="array" aca="1" ref="CP5" ca="1">IFERROR(HLOOKUP(INDIRECT("BG5"),クラス・種目リスト!$A$2:$L$33,32,FALSE),"-")</f>
        <v>-</v>
      </c>
      <c r="CQ5" s="66" cm="1">
        <f t="array" aca="1" ref="CQ5" ca="1">COUNTIF(CB5:CP5,INDIRECT("AI5"))</f>
        <v>1</v>
      </c>
      <c r="CR5" s="66" cm="1">
        <f t="array" aca="1" ref="CR5" ca="1">COUNTIF(CB5:CP5,INDIRECT("AR5"))</f>
        <v>1</v>
      </c>
      <c r="CS5" s="66"/>
      <c r="CT5" s="226"/>
      <c r="CU5" s="226"/>
      <c r="CV5" s="226"/>
      <c r="CW5" s="226"/>
      <c r="CX5" s="226"/>
      <c r="CY5" s="226"/>
      <c r="CZ5" s="226"/>
      <c r="DA5" s="67" t="str" cm="1">
        <f t="array" aca="1" ref="DA5" ca="1">INDIRECT("J5")</f>
        <v>中学</v>
      </c>
      <c r="DB5" s="226" cm="1">
        <f t="array" aca="1" ref="DB5" ca="1">IF(INDIRECT("N5")="-",0,COUNTA(INDIRECT("N5")))+IF(INDIRECT("W5")="-",0,COUNTA(INDIRECT("W5")))+IF(INDIRECT("AI5")="-",0,COUNTA(INDIRECT("AI5")))+IF(INDIRECT("AR5")="-",0,COUNTA(INDIRECT("AR5")))</f>
        <v>4</v>
      </c>
      <c r="DC5" s="226"/>
      <c r="DD5" s="226"/>
      <c r="DE5" s="62"/>
      <c r="DF5" s="62" t="s">
        <v>426</v>
      </c>
      <c r="DG5" s="62" t="s">
        <v>427</v>
      </c>
      <c r="DH5" s="62" t="s">
        <v>428</v>
      </c>
      <c r="DI5" s="62" t="s">
        <v>429</v>
      </c>
    </row>
    <row r="6" spans="1:113" ht="19.2" customHeight="1" x14ac:dyDescent="0.15">
      <c r="A6" s="26"/>
      <c r="B6" s="60"/>
      <c r="C6" s="113"/>
      <c r="D6" s="47"/>
      <c r="E6" s="48"/>
      <c r="F6" s="49"/>
      <c r="G6" s="29"/>
      <c r="H6" s="4"/>
      <c r="I6" s="6"/>
      <c r="J6" s="310" t="str">
        <f ca="1">IF(DD6=0,"",IF(申込書!$B$6="","",申込書!$B$6))</f>
        <v/>
      </c>
      <c r="K6" s="311" t="str">
        <f ca="1">IF(DD6=0,"",IF(申込書!$B$4="","",SUBSTITUTE(SUBSTITUTE(申込書!$B$4,"学",""),"校","")))</f>
        <v/>
      </c>
      <c r="L6" s="310" t="str">
        <f ca="1">IF(DD6=0,"",IF(申込書!$D$4="","",ASC(申込書!$D$4)))</f>
        <v/>
      </c>
      <c r="M6" s="25"/>
      <c r="N6" s="23"/>
      <c r="O6" s="15"/>
      <c r="P6" s="16"/>
      <c r="Q6" s="15"/>
      <c r="R6" s="17"/>
      <c r="S6" s="15"/>
      <c r="T6" s="17"/>
      <c r="U6" s="148" t="str">
        <f>IF(R6="","",IF(AND(O6="",P6="",Q6&gt;=6)," "&amp;ROUNDDOWN(Q6/6,0)*10000+(Q6-6)*1000+R6*100+S6*10+T6&amp;"*",IF(AND(O6="",P6="",Q6="",R6=0),"    ",IF(AND(O6="",P6="",Q6=""),"   ",IF(AND(O6="",P6=""),"  ",IF(O6=""," ",""))))&amp;O6*100000+P6*10000+Q6*1000+R6*100+S6*10+T6&amp;"*"))</f>
        <v/>
      </c>
      <c r="V6" s="6"/>
      <c r="W6" s="106"/>
      <c r="X6" s="15"/>
      <c r="Y6" s="16"/>
      <c r="Z6" s="18"/>
      <c r="AA6" s="17"/>
      <c r="AB6" s="19"/>
      <c r="AC6" s="17"/>
      <c r="AD6" s="148" t="str">
        <f>IF(AA6="","",IF(AND(X6="",Y6="",Z6&gt;=6)," "&amp;ROUNDDOWN(Z6/6,0)*10000+(Z6-6)*1000+AA6*100+AB6*10+AC6&amp;"*",IF(AND(X6="",Y6="",Z6="",AA6=0),"    ",IF(AND(X6="",Y6="",Z6=""),"   ",IF(AND(X6="",Y6=""),"  ",IF(X6=""," ",""))))&amp;X6*100000+Y6*10000+Z6*1000+AA6*100+AB6*10+AC6&amp;"*"))</f>
        <v/>
      </c>
      <c r="AE6" s="128"/>
      <c r="AF6" s="24"/>
      <c r="AG6" s="4" t="str">
        <f t="shared" ref="AG6:AG37" si="0">IF(AF6="","-","")</f>
        <v>-</v>
      </c>
      <c r="AH6" s="5"/>
      <c r="AI6" s="23"/>
      <c r="AJ6" s="15"/>
      <c r="AK6" s="16"/>
      <c r="AL6" s="18"/>
      <c r="AM6" s="17"/>
      <c r="AN6" s="19"/>
      <c r="AO6" s="17"/>
      <c r="AP6" s="148" t="str">
        <f>IF(AM6="","",IF(AND(AJ6="",AK6="",AL6&gt;=6)," "&amp;ROUNDDOWN(AL6/6,0)*10000+(AL6-6)*1000+AM6*100+AN6*10+AO6&amp;"*",IF(AND(AJ6="",AK6="",AL6="",AM6=0),"    ",IF(AND(AJ6="",AK6="",AL6=""),"   ",IF(AND(AJ6="",AK6=""),"  ",IF(AJ6=""," ",""))))&amp;AJ6*100000+AK6*10000+AL6*1000+AM6*100+AN6*10+AO6&amp;"*"))</f>
        <v/>
      </c>
      <c r="AQ6" s="106"/>
      <c r="AR6" s="23"/>
      <c r="AS6" s="15"/>
      <c r="AT6" s="16"/>
      <c r="AU6" s="18"/>
      <c r="AV6" s="17"/>
      <c r="AW6" s="19"/>
      <c r="AX6" s="17"/>
      <c r="AY6" s="148" t="str">
        <f>IF(AV6="","",IF(AND(AS6="",AT6="",AU6&gt;=6)," "&amp;ROUNDDOWN(AU6/6,0)*10000+(AU6-6)*1000+AV6*100+AW6*10+AX6&amp;"*",IF(AND(AS6="",AT6="",AU6="",AV6=0),"    ",IF(AND(AS6="",AT6="",AU6=""),"   ",IF(AND(AS6="",AT6=""),"  ",IF(AS6=""," ",""))))&amp;AS6*100000+AT6*10000+AU6*1000+AV6*100+AW6*10+AX6&amp;"*"))</f>
        <v/>
      </c>
      <c r="AZ6" s="106"/>
      <c r="BA6" s="28"/>
      <c r="BB6" s="4" t="str">
        <f>IF(BA6="","-","")</f>
        <v>-</v>
      </c>
      <c r="BC6" s="274" t="str">
        <f t="shared" ref="BC6:BC36" ca="1" si="1">IF(DA6="","",DB6)</f>
        <v/>
      </c>
      <c r="BD6" s="313" t="str">
        <f ca="1">IF(OR(BE6="その他",BE6=""),"","北海道")</f>
        <v/>
      </c>
      <c r="BE6" s="314" t="str">
        <f ca="1">IF(DD6=0,"",IF(申込書!$D$6="","",申込書!$D$6))</f>
        <v/>
      </c>
      <c r="BF6" s="95"/>
      <c r="BG6" s="73" t="str" cm="1">
        <f t="array" aca="1" ref="BG6" ca="1">IF(クラス・種目リスト!$A$37=1,INDIRECT("$J6")&amp;INDIRECT("$H6")&amp;RIGHT(INDIRECT("$I6"),1),INDIRECT("$J6")&amp;INDIRECT("$H6"))</f>
        <v/>
      </c>
      <c r="BH6" s="66" t="str" cm="1">
        <f t="array" aca="1" ref="BH6" ca="1">IFERROR(HLOOKUP(INDIRECT("BG6"),クラス・種目リスト!$A$2:$L$33,3,FALSE),"-")</f>
        <v>-</v>
      </c>
      <c r="BI6" s="66" t="str" cm="1">
        <f t="array" aca="1" ref="BI6" ca="1">IFERROR(HLOOKUP(INDIRECT("BG6"),クラス・種目リスト!$A$2:$L$33,4,FALSE),"-")</f>
        <v>-</v>
      </c>
      <c r="BJ6" s="66" t="str" cm="1">
        <f t="array" aca="1" ref="BJ6" ca="1">IFERROR(HLOOKUP(INDIRECT("BG6"),クラス・種目リスト!$A$2:$L$33,5,FALSE),"-")</f>
        <v>-</v>
      </c>
      <c r="BK6" s="66" t="str" cm="1">
        <f t="array" aca="1" ref="BK6" ca="1">IFERROR(HLOOKUP(INDIRECT("BG6"),クラス・種目リスト!$A$2:$L$33,6,FALSE),"-")</f>
        <v>-</v>
      </c>
      <c r="BL6" s="66" t="str" cm="1">
        <f t="array" aca="1" ref="BL6" ca="1">IFERROR(HLOOKUP(INDIRECT("BG6"),クラス・種目リスト!$A$2:$L$33,7,FALSE),"-")</f>
        <v>-</v>
      </c>
      <c r="BM6" s="66" t="str" cm="1">
        <f t="array" aca="1" ref="BM6" ca="1">IFERROR(HLOOKUP(INDIRECT("BG6"),クラス・種目リスト!$A$2:$L$33,8,FALSE),"-")</f>
        <v>-</v>
      </c>
      <c r="BN6" s="66" t="str" cm="1">
        <f t="array" aca="1" ref="BN6" ca="1">IFERROR(HLOOKUP(INDIRECT("BG6"),クラス・種目リスト!$A$2:$L$33,9,FALSE),"-")</f>
        <v>-</v>
      </c>
      <c r="BO6" s="66" t="str" cm="1">
        <f t="array" aca="1" ref="BO6" ca="1">IFERROR(HLOOKUP(INDIRECT("BG6"),クラス・種目リスト!$A$2:$L$33,10,FALSE),"-")</f>
        <v>-</v>
      </c>
      <c r="BP6" s="66" t="str" cm="1">
        <f t="array" aca="1" ref="BP6" ca="1">IFERROR(HLOOKUP(INDIRECT("BG6"),クラス・種目リスト!$A$2:$L$33,11,FALSE),"-")</f>
        <v>-</v>
      </c>
      <c r="BQ6" s="66" t="str" cm="1">
        <f t="array" aca="1" ref="BQ6" ca="1">IFERROR(HLOOKUP(INDIRECT("BG6"),クラス・種目リスト!$A$2:$L$33,12,FALSE),"-")</f>
        <v>-</v>
      </c>
      <c r="BR6" s="66" t="str" cm="1">
        <f t="array" aca="1" ref="BR6" ca="1">IFERROR(HLOOKUP(INDIRECT("BG6"),クラス・種目リスト!$A$2:$L$33,13,FALSE),"-")</f>
        <v>-</v>
      </c>
      <c r="BS6" s="66" t="str" cm="1">
        <f t="array" aca="1" ref="BS6" ca="1">IFERROR(HLOOKUP(INDIRECT("BG6"),クラス・種目リスト!$A$2:$L$33,14,FALSE),"-")</f>
        <v>-</v>
      </c>
      <c r="BT6" s="66" t="str" cm="1">
        <f t="array" aca="1" ref="BT6" ca="1">IFERROR(HLOOKUP(INDIRECT("BG6"),クラス・種目リスト!$A$2:$L$33,15,FALSE),"-")</f>
        <v>-</v>
      </c>
      <c r="BU6" s="66" t="str" cm="1">
        <f t="array" aca="1" ref="BU6" ca="1">IFERROR(HLOOKUP(INDIRECT("BG6"),クラス・種目リスト!$A$2:$L$33,16,FALSE),"-")</f>
        <v>-</v>
      </c>
      <c r="BV6" s="66" t="str" cm="1">
        <f t="array" aca="1" ref="BV6" ca="1">IFERROR(HLOOKUP(INDIRECT("BG6"),クラス・種目リスト!$A$2:$L$33,17,FALSE),"-")</f>
        <v>-</v>
      </c>
      <c r="BW6" s="66" cm="1">
        <f t="array" aca="1" ref="BW6" ca="1">COUNTIF(BH6:BV6,INDIRECT("N6"))</f>
        <v>0</v>
      </c>
      <c r="BX6" s="66" cm="1">
        <f t="array" aca="1" ref="BX6" ca="1">COUNTIF(BH6:BV6,INDIRECT("W6"))</f>
        <v>0</v>
      </c>
      <c r="BY6" s="66"/>
      <c r="BZ6" s="66"/>
      <c r="CA6" s="66"/>
      <c r="CB6" s="66" t="str" cm="1">
        <f t="array" aca="1" ref="CB6" ca="1">IFERROR(HLOOKUP(INDIRECT("BG6"),クラス・種目リスト!$A$2:$L$33,18,FALSE),"-")</f>
        <v>-</v>
      </c>
      <c r="CC6" s="66" t="str" cm="1">
        <f t="array" aca="1" ref="CC6" ca="1">IFERROR(HLOOKUP(INDIRECT("BG6"),クラス・種目リスト!$A$2:$L$33,19,FALSE),"-")</f>
        <v>-</v>
      </c>
      <c r="CD6" s="66" t="str" cm="1">
        <f t="array" aca="1" ref="CD6" ca="1">IFERROR(HLOOKUP(INDIRECT("BG6"),クラス・種目リスト!$A$2:$L$33,20,FALSE),"-")</f>
        <v>-</v>
      </c>
      <c r="CE6" s="66" t="str" cm="1">
        <f t="array" aca="1" ref="CE6" ca="1">IFERROR(HLOOKUP(INDIRECT("BG6"),クラス・種目リスト!$A$2:$L$33,21,FALSE),"-")</f>
        <v>-</v>
      </c>
      <c r="CF6" s="66" t="str" cm="1">
        <f t="array" aca="1" ref="CF6" ca="1">IFERROR(HLOOKUP(INDIRECT("BG6"),クラス・種目リスト!$A$2:$L$33,22,FALSE),"-")</f>
        <v>-</v>
      </c>
      <c r="CG6" s="66" t="str" cm="1">
        <f t="array" aca="1" ref="CG6" ca="1">IFERROR(HLOOKUP(INDIRECT("BG6"),クラス・種目リスト!$A$2:$L$33,23,FALSE),"-")</f>
        <v>-</v>
      </c>
      <c r="CH6" s="66" t="str" cm="1">
        <f t="array" aca="1" ref="CH6" ca="1">IFERROR(HLOOKUP(INDIRECT("BG6"),クラス・種目リスト!$A$2:$L$33,24,FALSE),"-")</f>
        <v>-</v>
      </c>
      <c r="CI6" s="66" t="str" cm="1">
        <f t="array" aca="1" ref="CI6" ca="1">IFERROR(HLOOKUP(INDIRECT("BG6"),クラス・種目リスト!$A$2:$L$33,25,FALSE),"-")</f>
        <v>-</v>
      </c>
      <c r="CJ6" s="66" t="str" cm="1">
        <f t="array" aca="1" ref="CJ6" ca="1">IFERROR(HLOOKUP(INDIRECT("BG6"),クラス・種目リスト!$A$2:$L$33,26,FALSE),"-")</f>
        <v>-</v>
      </c>
      <c r="CK6" s="66" t="str" cm="1">
        <f t="array" aca="1" ref="CK6" ca="1">IFERROR(HLOOKUP(INDIRECT("BG6"),クラス・種目リスト!$A$2:$L$33,27,FALSE),"-")</f>
        <v>-</v>
      </c>
      <c r="CL6" s="66" t="str" cm="1">
        <f t="array" aca="1" ref="CL6" ca="1">IFERROR(HLOOKUP(INDIRECT("BG6"),クラス・種目リスト!$A$2:$L$33,28,FALSE),"-")</f>
        <v>-</v>
      </c>
      <c r="CM6" s="66" t="str" cm="1">
        <f t="array" aca="1" ref="CM6" ca="1">IFERROR(HLOOKUP(INDIRECT("BG6"),クラス・種目リスト!$A$2:$L$33,29,FALSE),"-")</f>
        <v>-</v>
      </c>
      <c r="CN6" s="66" t="str" cm="1">
        <f t="array" aca="1" ref="CN6" ca="1">IFERROR(HLOOKUP(INDIRECT("BG6"),クラス・種目リスト!$A$2:$L$33,30,FALSE),"-")</f>
        <v>-</v>
      </c>
      <c r="CO6" s="66" t="str" cm="1">
        <f t="array" aca="1" ref="CO6" ca="1">IFERROR(HLOOKUP(INDIRECT("BG6"),クラス・種目リスト!$A$2:$L$33,31,FALSE),"-")</f>
        <v>-</v>
      </c>
      <c r="CP6" s="66" t="str" cm="1">
        <f t="array" aca="1" ref="CP6" ca="1">IFERROR(HLOOKUP(INDIRECT("BG6"),クラス・種目リスト!$A$2:$L$33,32,FALSE),"-")</f>
        <v>-</v>
      </c>
      <c r="CQ6" s="66" cm="1">
        <f t="array" aca="1" ref="CQ6" ca="1">COUNTIF(CB6:CP6,INDIRECT("AI6"))</f>
        <v>0</v>
      </c>
      <c r="CR6" s="66" cm="1">
        <f t="array" aca="1" ref="CR6" ca="1">COUNTIF(CB6:CP6,INDIRECT("AR6"))</f>
        <v>0</v>
      </c>
      <c r="CS6" s="66"/>
      <c r="CT6" s="226"/>
      <c r="CU6" s="226"/>
      <c r="CV6" s="226"/>
      <c r="CW6" s="226"/>
      <c r="CX6" s="226"/>
      <c r="CY6" s="226"/>
      <c r="CZ6" s="226"/>
      <c r="DA6" s="67" t="str" cm="1">
        <f t="array" aca="1" ref="DA6" ca="1">INDIRECT("J6")</f>
        <v/>
      </c>
      <c r="DB6" s="226" cm="1">
        <f t="array" aca="1" ref="DB6" ca="1">IF(INDIRECT("N6")="-",0,COUNTA(INDIRECT("N6")))+IF(INDIRECT("W6")="-",0,COUNTA(INDIRECT("W6")))+IF(INDIRECT("AI6")="-",0,COUNTA(INDIRECT("AI6")))+IF(INDIRECT("AR6")="-",0,COUNTA(INDIRECT("AR6")))</f>
        <v>0</v>
      </c>
      <c r="DC6" s="226"/>
      <c r="DD6" s="67" cm="1">
        <f t="array" aca="1" ref="DD6" ca="1">INDIRECT("C6")</f>
        <v>0</v>
      </c>
      <c r="DE6" s="62"/>
      <c r="DF6" s="62" t="str" cm="1">
        <f t="array" aca="1" ref="DF6" ca="1">IFERROR(FIND("《",INDIRECT("N6")),"")</f>
        <v/>
      </c>
      <c r="DG6" s="62" t="str" cm="1">
        <f t="array" aca="1" ref="DG6" ca="1">IFERROR(FIND("《",INDIRECT("W6")),"")</f>
        <v/>
      </c>
      <c r="DH6" s="62" t="str" cm="1">
        <f t="array" aca="1" ref="DH6" ca="1">IFERROR(FIND("《",INDIRECT("AI6")),"")</f>
        <v/>
      </c>
      <c r="DI6" s="62" t="str" cm="1">
        <f t="array" aca="1" ref="DI6" ca="1">IFERROR(FIND("《",INDIRECT("AR6")),"")</f>
        <v/>
      </c>
    </row>
    <row r="7" spans="1:113" ht="19.2" customHeight="1" x14ac:dyDescent="0.15">
      <c r="A7" s="26"/>
      <c r="B7" s="60"/>
      <c r="C7" s="114"/>
      <c r="D7" s="50"/>
      <c r="E7" s="51"/>
      <c r="F7" s="52"/>
      <c r="G7" s="20"/>
      <c r="H7" s="4"/>
      <c r="I7" s="22"/>
      <c r="J7" s="310" t="str">
        <f ca="1">IF(DD7=0,"",IF(申込書!$B$6="","",申込書!$B$6))</f>
        <v/>
      </c>
      <c r="K7" s="311" t="str">
        <f ca="1">IF(DD7=0,"",IF(申込書!$B$4="","",SUBSTITUTE(SUBSTITUTE(申込書!$B$4,"学",""),"校","")))</f>
        <v/>
      </c>
      <c r="L7" s="310" t="str">
        <f ca="1">IF(DD7=0,"",IF(申込書!$D$4="","",ASC(申込書!$D$4)))</f>
        <v/>
      </c>
      <c r="M7" s="26"/>
      <c r="N7" s="23"/>
      <c r="O7" s="15"/>
      <c r="P7" s="16"/>
      <c r="Q7" s="15"/>
      <c r="R7" s="17"/>
      <c r="S7" s="15"/>
      <c r="T7" s="17"/>
      <c r="U7" s="148" t="str">
        <f t="shared" ref="U7:U55" si="2">IF(R7="","",IF(AND(O7="",P7="",Q7&gt;=6)," "&amp;ROUNDDOWN(Q7/6,0)*10000+(Q7-6)*1000+R7*100+S7*10+T7&amp;"*",IF(AND(O7="",P7="",Q7="",R7=0),"    ",IF(AND(O7="",P7="",Q7=""),"   ",IF(AND(O7="",P7=""),"  ",IF(O7=""," ",""))))&amp;O7*100000+P7*10000+Q7*1000+R7*100+S7*10+T7&amp;"*"))</f>
        <v/>
      </c>
      <c r="V7" s="6"/>
      <c r="W7" s="106"/>
      <c r="X7" s="15"/>
      <c r="Y7" s="16"/>
      <c r="Z7" s="18"/>
      <c r="AA7" s="17"/>
      <c r="AB7" s="19"/>
      <c r="AC7" s="17"/>
      <c r="AD7" s="148" t="str">
        <f t="shared" ref="AD7:AD55" si="3">IF(AA7="","",IF(AND(X7="",Y7="",Z7&gt;=6)," "&amp;ROUNDDOWN(Z7/6,0)*10000+(Z7-6)*1000+AA7*100+AB7*10+AC7&amp;"*",IF(AND(X7="",Y7="",Z7="",AA7=0),"    ",IF(AND(X7="",Y7="",Z7=""),"   ",IF(AND(X7="",Y7=""),"  ",IF(X7=""," ",""))))&amp;X7*100000+Y7*10000+Z7*1000+AA7*100+AB7*10+AC7&amp;"*"))</f>
        <v/>
      </c>
      <c r="AE7" s="24"/>
      <c r="AF7" s="24"/>
      <c r="AG7" s="4" t="str">
        <f t="shared" si="0"/>
        <v>-</v>
      </c>
      <c r="AH7" s="5"/>
      <c r="AI7" s="23"/>
      <c r="AJ7" s="15"/>
      <c r="AK7" s="16"/>
      <c r="AL7" s="18"/>
      <c r="AM7" s="17"/>
      <c r="AN7" s="19"/>
      <c r="AO7" s="17"/>
      <c r="AP7" s="148" t="str">
        <f t="shared" ref="AP7:AP55" si="4">IF(AM7="","",IF(AND(AJ7="",AK7="",AL7&gt;=6)," "&amp;ROUNDDOWN(AL7/6,0)*10000+(AL7-6)*1000+AM7*100+AN7*10+AO7&amp;"*",IF(AND(AJ7="",AK7="",AL7="",AM7=0),"    ",IF(AND(AJ7="",AK7="",AL7=""),"   ",IF(AND(AJ7="",AK7=""),"  ",IF(AJ7=""," ",""))))&amp;AJ7*100000+AK7*10000+AL7*1000+AM7*100+AN7*10+AO7&amp;"*"))</f>
        <v/>
      </c>
      <c r="AQ7" s="125"/>
      <c r="AR7" s="23"/>
      <c r="AS7" s="15"/>
      <c r="AT7" s="16"/>
      <c r="AU7" s="18"/>
      <c r="AV7" s="17"/>
      <c r="AW7" s="19"/>
      <c r="AX7" s="17"/>
      <c r="AY7" s="148" t="str">
        <f t="shared" ref="AY7:AY55" si="5">IF(AV7="","",IF(AND(AS7="",AT7="",AU7&gt;=6)," "&amp;ROUNDDOWN(AU7/6,0)*10000+(AU7-6)*1000+AV7*100+AW7*10+AX7&amp;"*",IF(AND(AS7="",AT7="",AU7="",AV7=0),"    ",IF(AND(AS7="",AT7="",AU7=""),"   ",IF(AND(AS7="",AT7=""),"  ",IF(AS7=""," ",""))))&amp;AS7*100000+AT7*10000+AU7*1000+AV7*100+AW7*10+AX7&amp;"*"))</f>
        <v/>
      </c>
      <c r="AZ7" s="106"/>
      <c r="BA7" s="28"/>
      <c r="BB7" s="4" t="str">
        <f t="shared" ref="BB7:BB17" si="6">IF(BA7="","-","")</f>
        <v>-</v>
      </c>
      <c r="BC7" s="274" t="str">
        <f t="shared" ca="1" si="1"/>
        <v/>
      </c>
      <c r="BD7" s="313" t="str">
        <f t="shared" ref="BD7:BD55" ca="1" si="7">IF(OR(BE7="その他",BE7=""),"","北海道")</f>
        <v/>
      </c>
      <c r="BE7" s="314" t="str">
        <f ca="1">IF(DD7=0,"",IF(申込書!$D$6="","",申込書!$D$6))</f>
        <v/>
      </c>
      <c r="BF7" s="95"/>
      <c r="BG7" s="73" t="str" cm="1">
        <f t="array" aca="1" ref="BG7" ca="1">IF(クラス・種目リスト!$A$37=1,INDIRECT("$J7")&amp;INDIRECT("$H7")&amp;RIGHT(INDIRECT("$I7"),1),INDIRECT("$J7")&amp;INDIRECT("$H7"))</f>
        <v/>
      </c>
      <c r="BH7" s="66" t="str" cm="1">
        <f t="array" aca="1" ref="BH7" ca="1">IFERROR(HLOOKUP(INDIRECT("BG7"),クラス・種目リスト!$A$2:$L$33,3,FALSE),"-")</f>
        <v>-</v>
      </c>
      <c r="BI7" s="66" t="str" cm="1">
        <f t="array" aca="1" ref="BI7" ca="1">IFERROR(HLOOKUP(INDIRECT("BG7"),クラス・種目リスト!$A$2:$L$33,4,FALSE),"-")</f>
        <v>-</v>
      </c>
      <c r="BJ7" s="66" t="str" cm="1">
        <f t="array" aca="1" ref="BJ7" ca="1">IFERROR(HLOOKUP(INDIRECT("BG7"),クラス・種目リスト!$A$2:$L$33,5,FALSE),"-")</f>
        <v>-</v>
      </c>
      <c r="BK7" s="66" t="str" cm="1">
        <f t="array" aca="1" ref="BK7" ca="1">IFERROR(HLOOKUP(INDIRECT("BG7"),クラス・種目リスト!$A$2:$L$33,6,FALSE),"-")</f>
        <v>-</v>
      </c>
      <c r="BL7" s="66" t="str" cm="1">
        <f t="array" aca="1" ref="BL7" ca="1">IFERROR(HLOOKUP(INDIRECT("BG7"),クラス・種目リスト!$A$2:$L$33,7,FALSE),"-")</f>
        <v>-</v>
      </c>
      <c r="BM7" s="66" t="str" cm="1">
        <f t="array" aca="1" ref="BM7" ca="1">IFERROR(HLOOKUP(INDIRECT("BG7"),クラス・種目リスト!$A$2:$L$33,8,FALSE),"-")</f>
        <v>-</v>
      </c>
      <c r="BN7" s="66" t="str" cm="1">
        <f t="array" aca="1" ref="BN7" ca="1">IFERROR(HLOOKUP(INDIRECT("BG7"),クラス・種目リスト!$A$2:$L$33,9,FALSE),"-")</f>
        <v>-</v>
      </c>
      <c r="BO7" s="66" t="str" cm="1">
        <f t="array" aca="1" ref="BO7" ca="1">IFERROR(HLOOKUP(INDIRECT("BG7"),クラス・種目リスト!$A$2:$L$33,10,FALSE),"-")</f>
        <v>-</v>
      </c>
      <c r="BP7" s="66" t="str" cm="1">
        <f t="array" aca="1" ref="BP7" ca="1">IFERROR(HLOOKUP(INDIRECT("BG7"),クラス・種目リスト!$A$2:$L$33,11,FALSE),"-")</f>
        <v>-</v>
      </c>
      <c r="BQ7" s="66" t="str" cm="1">
        <f t="array" aca="1" ref="BQ7" ca="1">IFERROR(HLOOKUP(INDIRECT("BG7"),クラス・種目リスト!$A$2:$L$33,12,FALSE),"-")</f>
        <v>-</v>
      </c>
      <c r="BR7" s="66" t="str" cm="1">
        <f t="array" aca="1" ref="BR7" ca="1">IFERROR(HLOOKUP(INDIRECT("BG7"),クラス・種目リスト!$A$2:$L$33,13,FALSE),"-")</f>
        <v>-</v>
      </c>
      <c r="BS7" s="66" t="str" cm="1">
        <f t="array" aca="1" ref="BS7" ca="1">IFERROR(HLOOKUP(INDIRECT("BG7"),クラス・種目リスト!$A$2:$L$33,14,FALSE),"-")</f>
        <v>-</v>
      </c>
      <c r="BT7" s="66" t="str" cm="1">
        <f t="array" aca="1" ref="BT7" ca="1">IFERROR(HLOOKUP(INDIRECT("BG7"),クラス・種目リスト!$A$2:$L$33,15,FALSE),"-")</f>
        <v>-</v>
      </c>
      <c r="BU7" s="66" t="str" cm="1">
        <f t="array" aca="1" ref="BU7" ca="1">IFERROR(HLOOKUP(INDIRECT("BG7"),クラス・種目リスト!$A$2:$L$33,16,FALSE),"-")</f>
        <v>-</v>
      </c>
      <c r="BV7" s="66" t="str" cm="1">
        <f t="array" aca="1" ref="BV7" ca="1">IFERROR(HLOOKUP(INDIRECT("BG7"),クラス・種目リスト!$A$2:$L$33,17,FALSE),"-")</f>
        <v>-</v>
      </c>
      <c r="BW7" s="66" cm="1">
        <f t="array" aca="1" ref="BW7" ca="1">COUNTIF(BH7:BV7,INDIRECT("N7"))</f>
        <v>0</v>
      </c>
      <c r="BX7" s="66" cm="1">
        <f t="array" aca="1" ref="BX7" ca="1">COUNTIF(BH7:BV7,INDIRECT("W7"))</f>
        <v>0</v>
      </c>
      <c r="BY7" s="66"/>
      <c r="BZ7" s="66"/>
      <c r="CA7" s="66"/>
      <c r="CB7" s="66" t="str" cm="1">
        <f t="array" aca="1" ref="CB7" ca="1">IFERROR(HLOOKUP(INDIRECT("BG7"),クラス・種目リスト!$A$2:$L$33,18,FALSE),"-")</f>
        <v>-</v>
      </c>
      <c r="CC7" s="66" t="str" cm="1">
        <f t="array" aca="1" ref="CC7" ca="1">IFERROR(HLOOKUP(INDIRECT("BG7"),クラス・種目リスト!$A$2:$L$33,19,FALSE),"-")</f>
        <v>-</v>
      </c>
      <c r="CD7" s="66" t="str" cm="1">
        <f t="array" aca="1" ref="CD7" ca="1">IFERROR(HLOOKUP(INDIRECT("BG7"),クラス・種目リスト!$A$2:$L$33,20,FALSE),"-")</f>
        <v>-</v>
      </c>
      <c r="CE7" s="66" t="str" cm="1">
        <f t="array" aca="1" ref="CE7" ca="1">IFERROR(HLOOKUP(INDIRECT("BG7"),クラス・種目リスト!$A$2:$L$33,21,FALSE),"-")</f>
        <v>-</v>
      </c>
      <c r="CF7" s="66" t="str" cm="1">
        <f t="array" aca="1" ref="CF7" ca="1">IFERROR(HLOOKUP(INDIRECT("BG7"),クラス・種目リスト!$A$2:$L$33,22,FALSE),"-")</f>
        <v>-</v>
      </c>
      <c r="CG7" s="66" t="str" cm="1">
        <f t="array" aca="1" ref="CG7" ca="1">IFERROR(HLOOKUP(INDIRECT("BG7"),クラス・種目リスト!$A$2:$L$33,23,FALSE),"-")</f>
        <v>-</v>
      </c>
      <c r="CH7" s="66" t="str" cm="1">
        <f t="array" aca="1" ref="CH7" ca="1">IFERROR(HLOOKUP(INDIRECT("BG7"),クラス・種目リスト!$A$2:$L$33,24,FALSE),"-")</f>
        <v>-</v>
      </c>
      <c r="CI7" s="66" t="str" cm="1">
        <f t="array" aca="1" ref="CI7" ca="1">IFERROR(HLOOKUP(INDIRECT("BG7"),クラス・種目リスト!$A$2:$L$33,25,FALSE),"-")</f>
        <v>-</v>
      </c>
      <c r="CJ7" s="66" t="str" cm="1">
        <f t="array" aca="1" ref="CJ7" ca="1">IFERROR(HLOOKUP(INDIRECT("BG7"),クラス・種目リスト!$A$2:$L$33,26,FALSE),"-")</f>
        <v>-</v>
      </c>
      <c r="CK7" s="66" t="str" cm="1">
        <f t="array" aca="1" ref="CK7" ca="1">IFERROR(HLOOKUP(INDIRECT("BG7"),クラス・種目リスト!$A$2:$L$33,27,FALSE),"-")</f>
        <v>-</v>
      </c>
      <c r="CL7" s="66" t="str" cm="1">
        <f t="array" aca="1" ref="CL7" ca="1">IFERROR(HLOOKUP(INDIRECT("BG7"),クラス・種目リスト!$A$2:$L$33,28,FALSE),"-")</f>
        <v>-</v>
      </c>
      <c r="CM7" s="66" t="str" cm="1">
        <f t="array" aca="1" ref="CM7" ca="1">IFERROR(HLOOKUP(INDIRECT("BG7"),クラス・種目リスト!$A$2:$L$33,29,FALSE),"-")</f>
        <v>-</v>
      </c>
      <c r="CN7" s="66" t="str" cm="1">
        <f t="array" aca="1" ref="CN7" ca="1">IFERROR(HLOOKUP(INDIRECT("BG7"),クラス・種目リスト!$A$2:$L$33,30,FALSE),"-")</f>
        <v>-</v>
      </c>
      <c r="CO7" s="66" t="str" cm="1">
        <f t="array" aca="1" ref="CO7" ca="1">IFERROR(HLOOKUP(INDIRECT("BG7"),クラス・種目リスト!$A$2:$L$33,31,FALSE),"-")</f>
        <v>-</v>
      </c>
      <c r="CP7" s="66" t="str" cm="1">
        <f t="array" aca="1" ref="CP7" ca="1">IFERROR(HLOOKUP(INDIRECT("BG7"),クラス・種目リスト!$A$2:$L$33,32,FALSE),"-")</f>
        <v>-</v>
      </c>
      <c r="CQ7" s="66" cm="1">
        <f t="array" aca="1" ref="CQ7" ca="1">COUNTIF(CB7:CP7,INDIRECT("AI7"))</f>
        <v>0</v>
      </c>
      <c r="CR7" s="66" cm="1">
        <f t="array" aca="1" ref="CR7" ca="1">COUNTIF(CB7:CP7,INDIRECT("AR7"))</f>
        <v>0</v>
      </c>
      <c r="CS7" s="66"/>
      <c r="CT7" s="226"/>
      <c r="CU7" s="226"/>
      <c r="CV7" s="226"/>
      <c r="CW7" s="226"/>
      <c r="CX7" s="226"/>
      <c r="CY7" s="226"/>
      <c r="CZ7" s="226"/>
      <c r="DA7" s="67" t="str" cm="1">
        <f t="array" aca="1" ref="DA7" ca="1">INDIRECT("J7")</f>
        <v/>
      </c>
      <c r="DB7" s="226" cm="1">
        <f t="array" aca="1" ref="DB7" ca="1">IF(INDIRECT("N7")="-",0,COUNTA(INDIRECT("N7")))+IF(INDIRECT("W7")="-",0,COUNTA(INDIRECT("W7")))+IF(INDIRECT("AI7")="-",0,COUNTA(INDIRECT("AI7")))+IF(INDIRECT("AR7")="-",0,COUNTA(INDIRECT("AR7")))</f>
        <v>0</v>
      </c>
      <c r="DC7" s="226"/>
      <c r="DD7" s="67" cm="1">
        <f t="array" aca="1" ref="DD7" ca="1">INDIRECT("C7")</f>
        <v>0</v>
      </c>
      <c r="DE7" s="62"/>
      <c r="DF7" s="62" t="str" cm="1">
        <f t="array" aca="1" ref="DF7" ca="1">IFERROR(FIND("《",INDIRECT("N7")),"")</f>
        <v/>
      </c>
      <c r="DG7" s="62" t="str" cm="1">
        <f t="array" aca="1" ref="DG7" ca="1">IFERROR(FIND("《",INDIRECT("W7")),"")</f>
        <v/>
      </c>
      <c r="DH7" s="62" t="str" cm="1">
        <f t="array" aca="1" ref="DH7" ca="1">IFERROR(FIND("《",INDIRECT("AI7")),"")</f>
        <v/>
      </c>
      <c r="DI7" s="62" t="str" cm="1">
        <f t="array" aca="1" ref="DI7" ca="1">IFERROR(FIND("《",INDIRECT("AR7")),"")</f>
        <v/>
      </c>
    </row>
    <row r="8" spans="1:113" ht="19.5" customHeight="1" x14ac:dyDescent="0.15">
      <c r="A8" s="26"/>
      <c r="B8" s="60"/>
      <c r="C8" s="113"/>
      <c r="D8" s="47"/>
      <c r="E8" s="51"/>
      <c r="F8" s="52"/>
      <c r="G8" s="20"/>
      <c r="H8" s="4"/>
      <c r="I8" s="22"/>
      <c r="J8" s="310" t="str">
        <f ca="1">IF(DD8=0,"",IF(申込書!$B$6="","",申込書!$B$6))</f>
        <v/>
      </c>
      <c r="K8" s="311" t="str">
        <f ca="1">IF(DD8=0,"",IF(申込書!$B$4="","",SUBSTITUTE(SUBSTITUTE(申込書!$B$4,"学",""),"校","")))</f>
        <v/>
      </c>
      <c r="L8" s="310" t="str">
        <f ca="1">IF(DD8=0,"",IF(申込書!$D$4="","",ASC(申込書!$D$4)))</f>
        <v/>
      </c>
      <c r="M8" s="26"/>
      <c r="N8" s="23"/>
      <c r="O8" s="15"/>
      <c r="P8" s="16"/>
      <c r="Q8" s="15"/>
      <c r="R8" s="17"/>
      <c r="S8" s="15"/>
      <c r="T8" s="17"/>
      <c r="U8" s="148" t="str">
        <f t="shared" si="2"/>
        <v/>
      </c>
      <c r="V8" s="6"/>
      <c r="W8" s="106"/>
      <c r="X8" s="15"/>
      <c r="Y8" s="16"/>
      <c r="Z8" s="18"/>
      <c r="AA8" s="17"/>
      <c r="AB8" s="19"/>
      <c r="AC8" s="17"/>
      <c r="AD8" s="148" t="str">
        <f t="shared" si="3"/>
        <v/>
      </c>
      <c r="AE8" s="24"/>
      <c r="AF8" s="24"/>
      <c r="AG8" s="4" t="str">
        <f t="shared" si="0"/>
        <v>-</v>
      </c>
      <c r="AH8" s="5"/>
      <c r="AI8" s="23"/>
      <c r="AJ8" s="15"/>
      <c r="AK8" s="16"/>
      <c r="AL8" s="18"/>
      <c r="AM8" s="17"/>
      <c r="AN8" s="19"/>
      <c r="AO8" s="17"/>
      <c r="AP8" s="148" t="str">
        <f t="shared" si="4"/>
        <v/>
      </c>
      <c r="AQ8" s="125"/>
      <c r="AR8" s="23"/>
      <c r="AS8" s="15"/>
      <c r="AT8" s="16"/>
      <c r="AU8" s="18"/>
      <c r="AV8" s="17"/>
      <c r="AW8" s="19"/>
      <c r="AX8" s="17"/>
      <c r="AY8" s="148" t="str">
        <f t="shared" si="5"/>
        <v/>
      </c>
      <c r="AZ8" s="106"/>
      <c r="BA8" s="28"/>
      <c r="BB8" s="4" t="str">
        <f t="shared" si="6"/>
        <v>-</v>
      </c>
      <c r="BC8" s="274" t="str">
        <f t="shared" ca="1" si="1"/>
        <v/>
      </c>
      <c r="BD8" s="313" t="str">
        <f t="shared" ca="1" si="7"/>
        <v/>
      </c>
      <c r="BE8" s="314" t="str">
        <f ca="1">IF(DD8=0,"",IF(申込書!$D$6="","",申込書!$D$6))</f>
        <v/>
      </c>
      <c r="BF8" s="95"/>
      <c r="BG8" s="73" t="str" cm="1">
        <f t="array" aca="1" ref="BG8" ca="1">IF(クラス・種目リスト!$A$37=1,INDIRECT("$J8")&amp;INDIRECT("$H8")&amp;RIGHT(INDIRECT("$I8"),1),INDIRECT("$J8")&amp;INDIRECT("$H8"))</f>
        <v/>
      </c>
      <c r="BH8" s="66" t="str" cm="1">
        <f t="array" aca="1" ref="BH8" ca="1">IFERROR(HLOOKUP(INDIRECT("BG8"),クラス・種目リスト!$A$2:$L$33,3,FALSE),"-")</f>
        <v>-</v>
      </c>
      <c r="BI8" s="66" t="str" cm="1">
        <f t="array" aca="1" ref="BI8" ca="1">IFERROR(HLOOKUP(INDIRECT("BG8"),クラス・種目リスト!$A$2:$L$33,4,FALSE),"-")</f>
        <v>-</v>
      </c>
      <c r="BJ8" s="66" t="str" cm="1">
        <f t="array" aca="1" ref="BJ8" ca="1">IFERROR(HLOOKUP(INDIRECT("BG8"),クラス・種目リスト!$A$2:$L$33,5,FALSE),"-")</f>
        <v>-</v>
      </c>
      <c r="BK8" s="66" t="str" cm="1">
        <f t="array" aca="1" ref="BK8" ca="1">IFERROR(HLOOKUP(INDIRECT("BG8"),クラス・種目リスト!$A$2:$L$33,6,FALSE),"-")</f>
        <v>-</v>
      </c>
      <c r="BL8" s="66" t="str" cm="1">
        <f t="array" aca="1" ref="BL8" ca="1">IFERROR(HLOOKUP(INDIRECT("BG8"),クラス・種目リスト!$A$2:$L$33,7,FALSE),"-")</f>
        <v>-</v>
      </c>
      <c r="BM8" s="66" t="str" cm="1">
        <f t="array" aca="1" ref="BM8" ca="1">IFERROR(HLOOKUP(INDIRECT("BG8"),クラス・種目リスト!$A$2:$L$33,8,FALSE),"-")</f>
        <v>-</v>
      </c>
      <c r="BN8" s="66" t="str" cm="1">
        <f t="array" aca="1" ref="BN8" ca="1">IFERROR(HLOOKUP(INDIRECT("BG8"),クラス・種目リスト!$A$2:$L$33,9,FALSE),"-")</f>
        <v>-</v>
      </c>
      <c r="BO8" s="66" t="str" cm="1">
        <f t="array" aca="1" ref="BO8" ca="1">IFERROR(HLOOKUP(INDIRECT("BG8"),クラス・種目リスト!$A$2:$L$33,10,FALSE),"-")</f>
        <v>-</v>
      </c>
      <c r="BP8" s="66" t="str" cm="1">
        <f t="array" aca="1" ref="BP8" ca="1">IFERROR(HLOOKUP(INDIRECT("BG8"),クラス・種目リスト!$A$2:$L$33,11,FALSE),"-")</f>
        <v>-</v>
      </c>
      <c r="BQ8" s="66" t="str" cm="1">
        <f t="array" aca="1" ref="BQ8" ca="1">IFERROR(HLOOKUP(INDIRECT("BG8"),クラス・種目リスト!$A$2:$L$33,12,FALSE),"-")</f>
        <v>-</v>
      </c>
      <c r="BR8" s="66" t="str" cm="1">
        <f t="array" aca="1" ref="BR8" ca="1">IFERROR(HLOOKUP(INDIRECT("BG8"),クラス・種目リスト!$A$2:$L$33,13,FALSE),"-")</f>
        <v>-</v>
      </c>
      <c r="BS8" s="66" t="str" cm="1">
        <f t="array" aca="1" ref="BS8" ca="1">IFERROR(HLOOKUP(INDIRECT("BG8"),クラス・種目リスト!$A$2:$L$33,14,FALSE),"-")</f>
        <v>-</v>
      </c>
      <c r="BT8" s="66" t="str" cm="1">
        <f t="array" aca="1" ref="BT8" ca="1">IFERROR(HLOOKUP(INDIRECT("BG8"),クラス・種目リスト!$A$2:$L$33,15,FALSE),"-")</f>
        <v>-</v>
      </c>
      <c r="BU8" s="66" t="str" cm="1">
        <f t="array" aca="1" ref="BU8" ca="1">IFERROR(HLOOKUP(INDIRECT("BG8"),クラス・種目リスト!$A$2:$L$33,16,FALSE),"-")</f>
        <v>-</v>
      </c>
      <c r="BV8" s="66" t="str" cm="1">
        <f t="array" aca="1" ref="BV8" ca="1">IFERROR(HLOOKUP(INDIRECT("BG8"),クラス・種目リスト!$A$2:$L$33,17,FALSE),"-")</f>
        <v>-</v>
      </c>
      <c r="BW8" s="66" cm="1">
        <f t="array" aca="1" ref="BW8" ca="1">COUNTIF(BH8:BV8,INDIRECT("N8"))</f>
        <v>0</v>
      </c>
      <c r="BX8" s="66" cm="1">
        <f t="array" aca="1" ref="BX8" ca="1">COUNTIF(BH8:BV8,INDIRECT("W8"))</f>
        <v>0</v>
      </c>
      <c r="BY8" s="66"/>
      <c r="BZ8" s="66"/>
      <c r="CA8" s="66"/>
      <c r="CB8" s="66" t="str" cm="1">
        <f t="array" aca="1" ref="CB8" ca="1">IFERROR(HLOOKUP(INDIRECT("BG8"),クラス・種目リスト!$A$2:$L$33,18,FALSE),"-")</f>
        <v>-</v>
      </c>
      <c r="CC8" s="66" t="str" cm="1">
        <f t="array" aca="1" ref="CC8" ca="1">IFERROR(HLOOKUP(INDIRECT("BG8"),クラス・種目リスト!$A$2:$L$33,19,FALSE),"-")</f>
        <v>-</v>
      </c>
      <c r="CD8" s="66" t="str" cm="1">
        <f t="array" aca="1" ref="CD8" ca="1">IFERROR(HLOOKUP(INDIRECT("BG8"),クラス・種目リスト!$A$2:$L$33,20,FALSE),"-")</f>
        <v>-</v>
      </c>
      <c r="CE8" s="66" t="str" cm="1">
        <f t="array" aca="1" ref="CE8" ca="1">IFERROR(HLOOKUP(INDIRECT("BG8"),クラス・種目リスト!$A$2:$L$33,21,FALSE),"-")</f>
        <v>-</v>
      </c>
      <c r="CF8" s="66" t="str" cm="1">
        <f t="array" aca="1" ref="CF8" ca="1">IFERROR(HLOOKUP(INDIRECT("BG8"),クラス・種目リスト!$A$2:$L$33,22,FALSE),"-")</f>
        <v>-</v>
      </c>
      <c r="CG8" s="66" t="str" cm="1">
        <f t="array" aca="1" ref="CG8" ca="1">IFERROR(HLOOKUP(INDIRECT("BG8"),クラス・種目リスト!$A$2:$L$33,23,FALSE),"-")</f>
        <v>-</v>
      </c>
      <c r="CH8" s="66" t="str" cm="1">
        <f t="array" aca="1" ref="CH8" ca="1">IFERROR(HLOOKUP(INDIRECT("BG8"),クラス・種目リスト!$A$2:$L$33,24,FALSE),"-")</f>
        <v>-</v>
      </c>
      <c r="CI8" s="66" t="str" cm="1">
        <f t="array" aca="1" ref="CI8" ca="1">IFERROR(HLOOKUP(INDIRECT("BG8"),クラス・種目リスト!$A$2:$L$33,25,FALSE),"-")</f>
        <v>-</v>
      </c>
      <c r="CJ8" s="66" t="str" cm="1">
        <f t="array" aca="1" ref="CJ8" ca="1">IFERROR(HLOOKUP(INDIRECT("BG8"),クラス・種目リスト!$A$2:$L$33,26,FALSE),"-")</f>
        <v>-</v>
      </c>
      <c r="CK8" s="66" t="str" cm="1">
        <f t="array" aca="1" ref="CK8" ca="1">IFERROR(HLOOKUP(INDIRECT("BG8"),クラス・種目リスト!$A$2:$L$33,27,FALSE),"-")</f>
        <v>-</v>
      </c>
      <c r="CL8" s="66" t="str" cm="1">
        <f t="array" aca="1" ref="CL8" ca="1">IFERROR(HLOOKUP(INDIRECT("BG8"),クラス・種目リスト!$A$2:$L$33,28,FALSE),"-")</f>
        <v>-</v>
      </c>
      <c r="CM8" s="66" t="str" cm="1">
        <f t="array" aca="1" ref="CM8" ca="1">IFERROR(HLOOKUP(INDIRECT("BG8"),クラス・種目リスト!$A$2:$L$33,29,FALSE),"-")</f>
        <v>-</v>
      </c>
      <c r="CN8" s="66" t="str" cm="1">
        <f t="array" aca="1" ref="CN8" ca="1">IFERROR(HLOOKUP(INDIRECT("BG8"),クラス・種目リスト!$A$2:$L$33,30,FALSE),"-")</f>
        <v>-</v>
      </c>
      <c r="CO8" s="66" t="str" cm="1">
        <f t="array" aca="1" ref="CO8" ca="1">IFERROR(HLOOKUP(INDIRECT("BG8"),クラス・種目リスト!$A$2:$L$33,31,FALSE),"-")</f>
        <v>-</v>
      </c>
      <c r="CP8" s="66" t="str" cm="1">
        <f t="array" aca="1" ref="CP8" ca="1">IFERROR(HLOOKUP(INDIRECT("BG8"),クラス・種目リスト!$A$2:$L$33,32,FALSE),"-")</f>
        <v>-</v>
      </c>
      <c r="CQ8" s="66" cm="1">
        <f t="array" aca="1" ref="CQ8" ca="1">COUNTIF(CB8:CP8,INDIRECT("AI8"))</f>
        <v>0</v>
      </c>
      <c r="CR8" s="66" cm="1">
        <f t="array" aca="1" ref="CR8" ca="1">COUNTIF(CB8:CP8,INDIRECT("AR8"))</f>
        <v>0</v>
      </c>
      <c r="CS8" s="66"/>
      <c r="CT8" s="226"/>
      <c r="CU8" s="226"/>
      <c r="CV8" s="226"/>
      <c r="CW8" s="226"/>
      <c r="CX8" s="226"/>
      <c r="CY8" s="226"/>
      <c r="CZ8" s="226"/>
      <c r="DA8" s="67" t="str" cm="1">
        <f t="array" aca="1" ref="DA8" ca="1">INDIRECT("J8")</f>
        <v/>
      </c>
      <c r="DB8" s="226" cm="1">
        <f t="array" aca="1" ref="DB8" ca="1">IF(INDIRECT("N8")="-",0,COUNTA(INDIRECT("N8")))+IF(INDIRECT("W8")="-",0,COUNTA(INDIRECT("W8")))+IF(INDIRECT("AI8")="-",0,COUNTA(INDIRECT("AI8")))+IF(INDIRECT("AR8")="-",0,COUNTA(INDIRECT("AR8")))</f>
        <v>0</v>
      </c>
      <c r="DC8" s="226"/>
      <c r="DD8" s="67" cm="1">
        <f t="array" aca="1" ref="DD8" ca="1">INDIRECT("C8")</f>
        <v>0</v>
      </c>
      <c r="DE8" s="62"/>
      <c r="DF8" s="62" t="str" cm="1">
        <f t="array" aca="1" ref="DF8" ca="1">IFERROR(FIND("《",INDIRECT("N8")),"")</f>
        <v/>
      </c>
      <c r="DG8" s="62" t="str" cm="1">
        <f t="array" aca="1" ref="DG8" ca="1">IFERROR(FIND("《",INDIRECT("W8")),"")</f>
        <v/>
      </c>
      <c r="DH8" s="62" t="str" cm="1">
        <f t="array" aca="1" ref="DH8" ca="1">IFERROR(FIND("《",INDIRECT("AI8")),"")</f>
        <v/>
      </c>
      <c r="DI8" s="62" t="str" cm="1">
        <f t="array" aca="1" ref="DI8" ca="1">IFERROR(FIND("《",INDIRECT("AR8")),"")</f>
        <v/>
      </c>
    </row>
    <row r="9" spans="1:113" ht="19.5" customHeight="1" x14ac:dyDescent="0.15">
      <c r="A9" s="26"/>
      <c r="B9" s="60"/>
      <c r="C9" s="114"/>
      <c r="D9" s="50"/>
      <c r="E9" s="51"/>
      <c r="F9" s="52"/>
      <c r="G9" s="20"/>
      <c r="H9" s="4"/>
      <c r="I9" s="22"/>
      <c r="J9" s="310" t="str">
        <f ca="1">IF(DD9=0,"",IF(申込書!$B$6="","",申込書!$B$6))</f>
        <v/>
      </c>
      <c r="K9" s="311" t="str">
        <f ca="1">IF(DD9=0,"",IF(申込書!$B$4="","",SUBSTITUTE(SUBSTITUTE(申込書!$B$4,"学",""),"校","")))</f>
        <v/>
      </c>
      <c r="L9" s="310" t="str">
        <f ca="1">IF(DD9=0,"",IF(申込書!$D$4="","",ASC(申込書!$D$4)))</f>
        <v/>
      </c>
      <c r="M9" s="26"/>
      <c r="N9" s="23"/>
      <c r="O9" s="15"/>
      <c r="P9" s="16"/>
      <c r="Q9" s="15"/>
      <c r="R9" s="17"/>
      <c r="S9" s="15"/>
      <c r="T9" s="17"/>
      <c r="U9" s="148" t="str">
        <f t="shared" si="2"/>
        <v/>
      </c>
      <c r="V9" s="6"/>
      <c r="W9" s="106"/>
      <c r="X9" s="15"/>
      <c r="Y9" s="16"/>
      <c r="Z9" s="18"/>
      <c r="AA9" s="17"/>
      <c r="AB9" s="19"/>
      <c r="AC9" s="17"/>
      <c r="AD9" s="148" t="str">
        <f t="shared" si="3"/>
        <v/>
      </c>
      <c r="AE9" s="24"/>
      <c r="AF9" s="24"/>
      <c r="AG9" s="4" t="str">
        <f t="shared" si="0"/>
        <v>-</v>
      </c>
      <c r="AH9" s="5"/>
      <c r="AI9" s="23"/>
      <c r="AJ9" s="15"/>
      <c r="AK9" s="16"/>
      <c r="AL9" s="18"/>
      <c r="AM9" s="17"/>
      <c r="AN9" s="19"/>
      <c r="AO9" s="17"/>
      <c r="AP9" s="148" t="str">
        <f t="shared" si="4"/>
        <v/>
      </c>
      <c r="AQ9" s="125"/>
      <c r="AR9" s="23"/>
      <c r="AS9" s="15"/>
      <c r="AT9" s="16"/>
      <c r="AU9" s="18"/>
      <c r="AV9" s="17"/>
      <c r="AW9" s="19"/>
      <c r="AX9" s="17"/>
      <c r="AY9" s="148" t="str">
        <f t="shared" si="5"/>
        <v/>
      </c>
      <c r="AZ9" s="106"/>
      <c r="BA9" s="28"/>
      <c r="BB9" s="4" t="str">
        <f t="shared" si="6"/>
        <v>-</v>
      </c>
      <c r="BC9" s="274" t="str">
        <f t="shared" ca="1" si="1"/>
        <v/>
      </c>
      <c r="BD9" s="313" t="str">
        <f t="shared" ca="1" si="7"/>
        <v/>
      </c>
      <c r="BE9" s="314" t="str">
        <f ca="1">IF(DD9=0,"",IF(申込書!$D$6="","",申込書!$D$6))</f>
        <v/>
      </c>
      <c r="BF9" s="95"/>
      <c r="BG9" s="73" t="str" cm="1">
        <f t="array" aca="1" ref="BG9" ca="1">IF(クラス・種目リスト!$A$37=1,INDIRECT("$J9")&amp;INDIRECT("$H9")&amp;RIGHT(INDIRECT("$I9"),1),INDIRECT("$J9")&amp;INDIRECT("$H9"))</f>
        <v/>
      </c>
      <c r="BH9" s="66" t="str" cm="1">
        <f t="array" aca="1" ref="BH9" ca="1">IFERROR(HLOOKUP(INDIRECT("BG9"),クラス・種目リスト!$A$2:$L$33,3,FALSE),"-")</f>
        <v>-</v>
      </c>
      <c r="BI9" s="66" t="str" cm="1">
        <f t="array" aca="1" ref="BI9" ca="1">IFERROR(HLOOKUP(INDIRECT("BG9"),クラス・種目リスト!$A$2:$L$33,4,FALSE),"-")</f>
        <v>-</v>
      </c>
      <c r="BJ9" s="66" t="str" cm="1">
        <f t="array" aca="1" ref="BJ9" ca="1">IFERROR(HLOOKUP(INDIRECT("BG9"),クラス・種目リスト!$A$2:$L$33,5,FALSE),"-")</f>
        <v>-</v>
      </c>
      <c r="BK9" s="66" t="str" cm="1">
        <f t="array" aca="1" ref="BK9" ca="1">IFERROR(HLOOKUP(INDIRECT("BG9"),クラス・種目リスト!$A$2:$L$33,6,FALSE),"-")</f>
        <v>-</v>
      </c>
      <c r="BL9" s="66" t="str" cm="1">
        <f t="array" aca="1" ref="BL9" ca="1">IFERROR(HLOOKUP(INDIRECT("BG9"),クラス・種目リスト!$A$2:$L$33,7,FALSE),"-")</f>
        <v>-</v>
      </c>
      <c r="BM9" s="66" t="str" cm="1">
        <f t="array" aca="1" ref="BM9" ca="1">IFERROR(HLOOKUP(INDIRECT("BG9"),クラス・種目リスト!$A$2:$L$33,8,FALSE),"-")</f>
        <v>-</v>
      </c>
      <c r="BN9" s="66" t="str" cm="1">
        <f t="array" aca="1" ref="BN9" ca="1">IFERROR(HLOOKUP(INDIRECT("BG9"),クラス・種目リスト!$A$2:$L$33,9,FALSE),"-")</f>
        <v>-</v>
      </c>
      <c r="BO9" s="66" t="str" cm="1">
        <f t="array" aca="1" ref="BO9" ca="1">IFERROR(HLOOKUP(INDIRECT("BG9"),クラス・種目リスト!$A$2:$L$33,10,FALSE),"-")</f>
        <v>-</v>
      </c>
      <c r="BP9" s="66" t="str" cm="1">
        <f t="array" aca="1" ref="BP9" ca="1">IFERROR(HLOOKUP(INDIRECT("BG9"),クラス・種目リスト!$A$2:$L$33,11,FALSE),"-")</f>
        <v>-</v>
      </c>
      <c r="BQ9" s="66" t="str" cm="1">
        <f t="array" aca="1" ref="BQ9" ca="1">IFERROR(HLOOKUP(INDIRECT("BG9"),クラス・種目リスト!$A$2:$L$33,12,FALSE),"-")</f>
        <v>-</v>
      </c>
      <c r="BR9" s="66" t="str" cm="1">
        <f t="array" aca="1" ref="BR9" ca="1">IFERROR(HLOOKUP(INDIRECT("BG9"),クラス・種目リスト!$A$2:$L$33,13,FALSE),"-")</f>
        <v>-</v>
      </c>
      <c r="BS9" s="66" t="str" cm="1">
        <f t="array" aca="1" ref="BS9" ca="1">IFERROR(HLOOKUP(INDIRECT("BG9"),クラス・種目リスト!$A$2:$L$33,14,FALSE),"-")</f>
        <v>-</v>
      </c>
      <c r="BT9" s="66" t="str" cm="1">
        <f t="array" aca="1" ref="BT9" ca="1">IFERROR(HLOOKUP(INDIRECT("BG9"),クラス・種目リスト!$A$2:$L$33,15,FALSE),"-")</f>
        <v>-</v>
      </c>
      <c r="BU9" s="66" t="str" cm="1">
        <f t="array" aca="1" ref="BU9" ca="1">IFERROR(HLOOKUP(INDIRECT("BG9"),クラス・種目リスト!$A$2:$L$33,16,FALSE),"-")</f>
        <v>-</v>
      </c>
      <c r="BV9" s="66" t="str" cm="1">
        <f t="array" aca="1" ref="BV9" ca="1">IFERROR(HLOOKUP(INDIRECT("BG9"),クラス・種目リスト!$A$2:$L$33,17,FALSE),"-")</f>
        <v>-</v>
      </c>
      <c r="BW9" s="66" cm="1">
        <f t="array" aca="1" ref="BW9" ca="1">COUNTIF(BH9:BV9,INDIRECT("N9"))</f>
        <v>0</v>
      </c>
      <c r="BX9" s="66" cm="1">
        <f t="array" aca="1" ref="BX9" ca="1">COUNTIF(BH9:BV9,INDIRECT("W9"))</f>
        <v>0</v>
      </c>
      <c r="BY9" s="66"/>
      <c r="BZ9" s="66"/>
      <c r="CA9" s="66"/>
      <c r="CB9" s="66" t="str" cm="1">
        <f t="array" aca="1" ref="CB9" ca="1">IFERROR(HLOOKUP(INDIRECT("BG9"),クラス・種目リスト!$A$2:$L$33,18,FALSE),"-")</f>
        <v>-</v>
      </c>
      <c r="CC9" s="66" t="str" cm="1">
        <f t="array" aca="1" ref="CC9" ca="1">IFERROR(HLOOKUP(INDIRECT("BG9"),クラス・種目リスト!$A$2:$L$33,19,FALSE),"-")</f>
        <v>-</v>
      </c>
      <c r="CD9" s="66" t="str" cm="1">
        <f t="array" aca="1" ref="CD9" ca="1">IFERROR(HLOOKUP(INDIRECT("BG9"),クラス・種目リスト!$A$2:$L$33,20,FALSE),"-")</f>
        <v>-</v>
      </c>
      <c r="CE9" s="66" t="str" cm="1">
        <f t="array" aca="1" ref="CE9" ca="1">IFERROR(HLOOKUP(INDIRECT("BG9"),クラス・種目リスト!$A$2:$L$33,21,FALSE),"-")</f>
        <v>-</v>
      </c>
      <c r="CF9" s="66" t="str" cm="1">
        <f t="array" aca="1" ref="CF9" ca="1">IFERROR(HLOOKUP(INDIRECT("BG9"),クラス・種目リスト!$A$2:$L$33,22,FALSE),"-")</f>
        <v>-</v>
      </c>
      <c r="CG9" s="66" t="str" cm="1">
        <f t="array" aca="1" ref="CG9" ca="1">IFERROR(HLOOKUP(INDIRECT("BG9"),クラス・種目リスト!$A$2:$L$33,23,FALSE),"-")</f>
        <v>-</v>
      </c>
      <c r="CH9" s="66" t="str" cm="1">
        <f t="array" aca="1" ref="CH9" ca="1">IFERROR(HLOOKUP(INDIRECT("BG9"),クラス・種目リスト!$A$2:$L$33,24,FALSE),"-")</f>
        <v>-</v>
      </c>
      <c r="CI9" s="66" t="str" cm="1">
        <f t="array" aca="1" ref="CI9" ca="1">IFERROR(HLOOKUP(INDIRECT("BG9"),クラス・種目リスト!$A$2:$L$33,25,FALSE),"-")</f>
        <v>-</v>
      </c>
      <c r="CJ9" s="66" t="str" cm="1">
        <f t="array" aca="1" ref="CJ9" ca="1">IFERROR(HLOOKUP(INDIRECT("BG9"),クラス・種目リスト!$A$2:$L$33,26,FALSE),"-")</f>
        <v>-</v>
      </c>
      <c r="CK9" s="66" t="str" cm="1">
        <f t="array" aca="1" ref="CK9" ca="1">IFERROR(HLOOKUP(INDIRECT("BG9"),クラス・種目リスト!$A$2:$L$33,27,FALSE),"-")</f>
        <v>-</v>
      </c>
      <c r="CL9" s="66" t="str" cm="1">
        <f t="array" aca="1" ref="CL9" ca="1">IFERROR(HLOOKUP(INDIRECT("BG9"),クラス・種目リスト!$A$2:$L$33,28,FALSE),"-")</f>
        <v>-</v>
      </c>
      <c r="CM9" s="66" t="str" cm="1">
        <f t="array" aca="1" ref="CM9" ca="1">IFERROR(HLOOKUP(INDIRECT("BG9"),クラス・種目リスト!$A$2:$L$33,29,FALSE),"-")</f>
        <v>-</v>
      </c>
      <c r="CN9" s="66" t="str" cm="1">
        <f t="array" aca="1" ref="CN9" ca="1">IFERROR(HLOOKUP(INDIRECT("BG9"),クラス・種目リスト!$A$2:$L$33,30,FALSE),"-")</f>
        <v>-</v>
      </c>
      <c r="CO9" s="66" t="str" cm="1">
        <f t="array" aca="1" ref="CO9" ca="1">IFERROR(HLOOKUP(INDIRECT("BG9"),クラス・種目リスト!$A$2:$L$33,31,FALSE),"-")</f>
        <v>-</v>
      </c>
      <c r="CP9" s="66" t="str" cm="1">
        <f t="array" aca="1" ref="CP9" ca="1">IFERROR(HLOOKUP(INDIRECT("BG9"),クラス・種目リスト!$A$2:$L$33,32,FALSE),"-")</f>
        <v>-</v>
      </c>
      <c r="CQ9" s="66" cm="1">
        <f t="array" aca="1" ref="CQ9" ca="1">COUNTIF(CB9:CP9,INDIRECT("AI9"))</f>
        <v>0</v>
      </c>
      <c r="CR9" s="66" cm="1">
        <f t="array" aca="1" ref="CR9" ca="1">COUNTIF(CB9:CP9,INDIRECT("AR9"))</f>
        <v>0</v>
      </c>
      <c r="CS9" s="66"/>
      <c r="CT9" s="226"/>
      <c r="CU9" s="226"/>
      <c r="CV9" s="226"/>
      <c r="CW9" s="226"/>
      <c r="CX9" s="226"/>
      <c r="CY9" s="226"/>
      <c r="CZ9" s="226"/>
      <c r="DA9" s="67" t="str" cm="1">
        <f t="array" aca="1" ref="DA9" ca="1">INDIRECT("J9")</f>
        <v/>
      </c>
      <c r="DB9" s="226" cm="1">
        <f t="array" aca="1" ref="DB9" ca="1">IF(INDIRECT("N9")="-",0,COUNTA(INDIRECT("N9")))+IF(INDIRECT("W9")="-",0,COUNTA(INDIRECT("W9")))+IF(INDIRECT("AI9")="-",0,COUNTA(INDIRECT("AI9")))+IF(INDIRECT("AR9")="-",0,COUNTA(INDIRECT("AR9")))</f>
        <v>0</v>
      </c>
      <c r="DC9" s="226"/>
      <c r="DD9" s="67" cm="1">
        <f t="array" aca="1" ref="DD9" ca="1">INDIRECT("C9")</f>
        <v>0</v>
      </c>
      <c r="DE9" s="62"/>
      <c r="DF9" s="62" t="str" cm="1">
        <f t="array" aca="1" ref="DF9" ca="1">IFERROR(FIND("《",INDIRECT("N9")),"")</f>
        <v/>
      </c>
      <c r="DG9" s="62" t="str" cm="1">
        <f t="array" aca="1" ref="DG9" ca="1">IFERROR(FIND("《",INDIRECT("W9")),"")</f>
        <v/>
      </c>
      <c r="DH9" s="62" t="str" cm="1">
        <f t="array" aca="1" ref="DH9" ca="1">IFERROR(FIND("《",INDIRECT("AI9")),"")</f>
        <v/>
      </c>
      <c r="DI9" s="62" t="str" cm="1">
        <f t="array" aca="1" ref="DI9" ca="1">IFERROR(FIND("《",INDIRECT("AR9")),"")</f>
        <v/>
      </c>
    </row>
    <row r="10" spans="1:113" ht="19.5" customHeight="1" x14ac:dyDescent="0.15">
      <c r="A10" s="26"/>
      <c r="B10" s="60"/>
      <c r="C10" s="113"/>
      <c r="D10" s="47"/>
      <c r="E10" s="51"/>
      <c r="F10" s="52"/>
      <c r="G10" s="20"/>
      <c r="H10" s="4"/>
      <c r="I10" s="22"/>
      <c r="J10" s="310" t="str">
        <f ca="1">IF(DD10=0,"",IF(申込書!$B$6="","",申込書!$B$6))</f>
        <v/>
      </c>
      <c r="K10" s="311" t="str">
        <f ca="1">IF(DD10=0,"",IF(申込書!$B$4="","",SUBSTITUTE(SUBSTITUTE(申込書!$B$4,"学",""),"校","")))</f>
        <v/>
      </c>
      <c r="L10" s="310" t="str">
        <f ca="1">IF(DD10=0,"",IF(申込書!$D$4="","",ASC(申込書!$D$4)))</f>
        <v/>
      </c>
      <c r="M10" s="26"/>
      <c r="N10" s="23"/>
      <c r="O10" s="15"/>
      <c r="P10" s="16"/>
      <c r="Q10" s="15"/>
      <c r="R10" s="17"/>
      <c r="S10" s="15"/>
      <c r="T10" s="17"/>
      <c r="U10" s="148" t="str">
        <f t="shared" si="2"/>
        <v/>
      </c>
      <c r="V10" s="6"/>
      <c r="W10" s="106"/>
      <c r="X10" s="15"/>
      <c r="Y10" s="16"/>
      <c r="Z10" s="18"/>
      <c r="AA10" s="17"/>
      <c r="AB10" s="19"/>
      <c r="AC10" s="17"/>
      <c r="AD10" s="148" t="str">
        <f t="shared" si="3"/>
        <v/>
      </c>
      <c r="AE10" s="24"/>
      <c r="AF10" s="24"/>
      <c r="AG10" s="4" t="str">
        <f t="shared" si="0"/>
        <v>-</v>
      </c>
      <c r="AH10" s="5"/>
      <c r="AI10" s="23"/>
      <c r="AJ10" s="15"/>
      <c r="AK10" s="16"/>
      <c r="AL10" s="18"/>
      <c r="AM10" s="17"/>
      <c r="AN10" s="19"/>
      <c r="AO10" s="17"/>
      <c r="AP10" s="148" t="str">
        <f t="shared" si="4"/>
        <v/>
      </c>
      <c r="AQ10" s="125"/>
      <c r="AR10" s="23"/>
      <c r="AS10" s="15"/>
      <c r="AT10" s="16"/>
      <c r="AU10" s="18"/>
      <c r="AV10" s="17"/>
      <c r="AW10" s="19"/>
      <c r="AX10" s="17"/>
      <c r="AY10" s="148" t="str">
        <f t="shared" si="5"/>
        <v/>
      </c>
      <c r="AZ10" s="106"/>
      <c r="BA10" s="28"/>
      <c r="BB10" s="4" t="str">
        <f t="shared" si="6"/>
        <v>-</v>
      </c>
      <c r="BC10" s="274" t="str">
        <f t="shared" ca="1" si="1"/>
        <v/>
      </c>
      <c r="BD10" s="313" t="str">
        <f t="shared" ca="1" si="7"/>
        <v/>
      </c>
      <c r="BE10" s="314" t="str">
        <f ca="1">IF(DD10=0,"",IF(申込書!$D$6="","",申込書!$D$6))</f>
        <v/>
      </c>
      <c r="BF10" s="95"/>
      <c r="BG10" s="73" t="str" cm="1">
        <f t="array" aca="1" ref="BG10" ca="1">IF(クラス・種目リスト!$A$37=1,INDIRECT("$J10")&amp;INDIRECT("$H10")&amp;RIGHT(INDIRECT("$I10"),1),INDIRECT("$J10")&amp;INDIRECT("$H10"))</f>
        <v/>
      </c>
      <c r="BH10" s="66" t="str" cm="1">
        <f t="array" aca="1" ref="BH10" ca="1">IFERROR(HLOOKUP(INDIRECT("BG10"),クラス・種目リスト!$A$2:$L$33,3,FALSE),"-")</f>
        <v>-</v>
      </c>
      <c r="BI10" s="66" t="str" cm="1">
        <f t="array" aca="1" ref="BI10" ca="1">IFERROR(HLOOKUP(INDIRECT("BG10"),クラス・種目リスト!$A$2:$L$33,4,FALSE),"-")</f>
        <v>-</v>
      </c>
      <c r="BJ10" s="66" t="str" cm="1">
        <f t="array" aca="1" ref="BJ10" ca="1">IFERROR(HLOOKUP(INDIRECT("BG10"),クラス・種目リスト!$A$2:$L$33,5,FALSE),"-")</f>
        <v>-</v>
      </c>
      <c r="BK10" s="66" t="str" cm="1">
        <f t="array" aca="1" ref="BK10" ca="1">IFERROR(HLOOKUP(INDIRECT("BG10"),クラス・種目リスト!$A$2:$L$33,6,FALSE),"-")</f>
        <v>-</v>
      </c>
      <c r="BL10" s="66" t="str" cm="1">
        <f t="array" aca="1" ref="BL10" ca="1">IFERROR(HLOOKUP(INDIRECT("BG10"),クラス・種目リスト!$A$2:$L$33,7,FALSE),"-")</f>
        <v>-</v>
      </c>
      <c r="BM10" s="66" t="str" cm="1">
        <f t="array" aca="1" ref="BM10" ca="1">IFERROR(HLOOKUP(INDIRECT("BG10"),クラス・種目リスト!$A$2:$L$33,8,FALSE),"-")</f>
        <v>-</v>
      </c>
      <c r="BN10" s="66" t="str" cm="1">
        <f t="array" aca="1" ref="BN10" ca="1">IFERROR(HLOOKUP(INDIRECT("BG10"),クラス・種目リスト!$A$2:$L$33,9,FALSE),"-")</f>
        <v>-</v>
      </c>
      <c r="BO10" s="66" t="str" cm="1">
        <f t="array" aca="1" ref="BO10" ca="1">IFERROR(HLOOKUP(INDIRECT("BG10"),クラス・種目リスト!$A$2:$L$33,10,FALSE),"-")</f>
        <v>-</v>
      </c>
      <c r="BP10" s="66" t="str" cm="1">
        <f t="array" aca="1" ref="BP10" ca="1">IFERROR(HLOOKUP(INDIRECT("BG10"),クラス・種目リスト!$A$2:$L$33,11,FALSE),"-")</f>
        <v>-</v>
      </c>
      <c r="BQ10" s="66" t="str" cm="1">
        <f t="array" aca="1" ref="BQ10" ca="1">IFERROR(HLOOKUP(INDIRECT("BG10"),クラス・種目リスト!$A$2:$L$33,12,FALSE),"-")</f>
        <v>-</v>
      </c>
      <c r="BR10" s="66" t="str" cm="1">
        <f t="array" aca="1" ref="BR10" ca="1">IFERROR(HLOOKUP(INDIRECT("BG10"),クラス・種目リスト!$A$2:$L$33,13,FALSE),"-")</f>
        <v>-</v>
      </c>
      <c r="BS10" s="66" t="str" cm="1">
        <f t="array" aca="1" ref="BS10" ca="1">IFERROR(HLOOKUP(INDIRECT("BG10"),クラス・種目リスト!$A$2:$L$33,14,FALSE),"-")</f>
        <v>-</v>
      </c>
      <c r="BT10" s="66" t="str" cm="1">
        <f t="array" aca="1" ref="BT10" ca="1">IFERROR(HLOOKUP(INDIRECT("BG10"),クラス・種目リスト!$A$2:$L$33,15,FALSE),"-")</f>
        <v>-</v>
      </c>
      <c r="BU10" s="66" t="str" cm="1">
        <f t="array" aca="1" ref="BU10" ca="1">IFERROR(HLOOKUP(INDIRECT("BG10"),クラス・種目リスト!$A$2:$L$33,16,FALSE),"-")</f>
        <v>-</v>
      </c>
      <c r="BV10" s="66" t="str" cm="1">
        <f t="array" aca="1" ref="BV10" ca="1">IFERROR(HLOOKUP(INDIRECT("BG10"),クラス・種目リスト!$A$2:$L$33,17,FALSE),"-")</f>
        <v>-</v>
      </c>
      <c r="BW10" s="66" cm="1">
        <f t="array" aca="1" ref="BW10" ca="1">COUNTIF(BH10:BV10,INDIRECT("N10"))</f>
        <v>0</v>
      </c>
      <c r="BX10" s="66" cm="1">
        <f t="array" aca="1" ref="BX10" ca="1">COUNTIF(BH10:BV10,INDIRECT("W10"))</f>
        <v>0</v>
      </c>
      <c r="BY10" s="66"/>
      <c r="BZ10" s="66"/>
      <c r="CA10" s="66"/>
      <c r="CB10" s="66" t="str" cm="1">
        <f t="array" aca="1" ref="CB10" ca="1">IFERROR(HLOOKUP(INDIRECT("BG10"),クラス・種目リスト!$A$2:$L$33,18,FALSE),"-")</f>
        <v>-</v>
      </c>
      <c r="CC10" s="66" t="str" cm="1">
        <f t="array" aca="1" ref="CC10" ca="1">IFERROR(HLOOKUP(INDIRECT("BG10"),クラス・種目リスト!$A$2:$L$33,19,FALSE),"-")</f>
        <v>-</v>
      </c>
      <c r="CD10" s="66" t="str" cm="1">
        <f t="array" aca="1" ref="CD10" ca="1">IFERROR(HLOOKUP(INDIRECT("BG10"),クラス・種目リスト!$A$2:$L$33,20,FALSE),"-")</f>
        <v>-</v>
      </c>
      <c r="CE10" s="66" t="str" cm="1">
        <f t="array" aca="1" ref="CE10" ca="1">IFERROR(HLOOKUP(INDIRECT("BG10"),クラス・種目リスト!$A$2:$L$33,21,FALSE),"-")</f>
        <v>-</v>
      </c>
      <c r="CF10" s="66" t="str" cm="1">
        <f t="array" aca="1" ref="CF10" ca="1">IFERROR(HLOOKUP(INDIRECT("BG10"),クラス・種目リスト!$A$2:$L$33,22,FALSE),"-")</f>
        <v>-</v>
      </c>
      <c r="CG10" s="66" t="str" cm="1">
        <f t="array" aca="1" ref="CG10" ca="1">IFERROR(HLOOKUP(INDIRECT("BG10"),クラス・種目リスト!$A$2:$L$33,23,FALSE),"-")</f>
        <v>-</v>
      </c>
      <c r="CH10" s="66" t="str" cm="1">
        <f t="array" aca="1" ref="CH10" ca="1">IFERROR(HLOOKUP(INDIRECT("BG10"),クラス・種目リスト!$A$2:$L$33,24,FALSE),"-")</f>
        <v>-</v>
      </c>
      <c r="CI10" s="66" t="str" cm="1">
        <f t="array" aca="1" ref="CI10" ca="1">IFERROR(HLOOKUP(INDIRECT("BG10"),クラス・種目リスト!$A$2:$L$33,25,FALSE),"-")</f>
        <v>-</v>
      </c>
      <c r="CJ10" s="66" t="str" cm="1">
        <f t="array" aca="1" ref="CJ10" ca="1">IFERROR(HLOOKUP(INDIRECT("BG10"),クラス・種目リスト!$A$2:$L$33,26,FALSE),"-")</f>
        <v>-</v>
      </c>
      <c r="CK10" s="66" t="str" cm="1">
        <f t="array" aca="1" ref="CK10" ca="1">IFERROR(HLOOKUP(INDIRECT("BG10"),クラス・種目リスト!$A$2:$L$33,27,FALSE),"-")</f>
        <v>-</v>
      </c>
      <c r="CL10" s="66" t="str" cm="1">
        <f t="array" aca="1" ref="CL10" ca="1">IFERROR(HLOOKUP(INDIRECT("BG10"),クラス・種目リスト!$A$2:$L$33,28,FALSE),"-")</f>
        <v>-</v>
      </c>
      <c r="CM10" s="66" t="str" cm="1">
        <f t="array" aca="1" ref="CM10" ca="1">IFERROR(HLOOKUP(INDIRECT("BG10"),クラス・種目リスト!$A$2:$L$33,29,FALSE),"-")</f>
        <v>-</v>
      </c>
      <c r="CN10" s="66" t="str" cm="1">
        <f t="array" aca="1" ref="CN10" ca="1">IFERROR(HLOOKUP(INDIRECT("BG10"),クラス・種目リスト!$A$2:$L$33,30,FALSE),"-")</f>
        <v>-</v>
      </c>
      <c r="CO10" s="66" t="str" cm="1">
        <f t="array" aca="1" ref="CO10" ca="1">IFERROR(HLOOKUP(INDIRECT("BG10"),クラス・種目リスト!$A$2:$L$33,31,FALSE),"-")</f>
        <v>-</v>
      </c>
      <c r="CP10" s="66" t="str" cm="1">
        <f t="array" aca="1" ref="CP10" ca="1">IFERROR(HLOOKUP(INDIRECT("BG10"),クラス・種目リスト!$A$2:$L$33,32,FALSE),"-")</f>
        <v>-</v>
      </c>
      <c r="CQ10" s="66" cm="1">
        <f t="array" aca="1" ref="CQ10" ca="1">COUNTIF(CB10:CP10,INDIRECT("AI10"))</f>
        <v>0</v>
      </c>
      <c r="CR10" s="66" cm="1">
        <f t="array" aca="1" ref="CR10" ca="1">COUNTIF(CB10:CP10,INDIRECT("AR10"))</f>
        <v>0</v>
      </c>
      <c r="CS10" s="66"/>
      <c r="CT10" s="226"/>
      <c r="CU10" s="226"/>
      <c r="CV10" s="226"/>
      <c r="CW10" s="226"/>
      <c r="CX10" s="226"/>
      <c r="CY10" s="226"/>
      <c r="CZ10" s="226"/>
      <c r="DA10" s="67" t="str" cm="1">
        <f t="array" aca="1" ref="DA10" ca="1">INDIRECT("J10")</f>
        <v/>
      </c>
      <c r="DB10" s="226" cm="1">
        <f t="array" aca="1" ref="DB10" ca="1">IF(INDIRECT("N10")="-",0,COUNTA(INDIRECT("N10")))+IF(INDIRECT("W10")="-",0,COUNTA(INDIRECT("W10")))+IF(INDIRECT("AI10")="-",0,COUNTA(INDIRECT("AI10")))+IF(INDIRECT("AR10")="-",0,COUNTA(INDIRECT("AR10")))</f>
        <v>0</v>
      </c>
      <c r="DC10" s="226"/>
      <c r="DD10" s="67" cm="1">
        <f t="array" aca="1" ref="DD10" ca="1">INDIRECT("C10")</f>
        <v>0</v>
      </c>
      <c r="DE10" s="62"/>
      <c r="DF10" s="62" t="str" cm="1">
        <f t="array" aca="1" ref="DF10" ca="1">IFERROR(FIND("《",INDIRECT("N10")),"")</f>
        <v/>
      </c>
      <c r="DG10" s="62" t="str" cm="1">
        <f t="array" aca="1" ref="DG10" ca="1">IFERROR(FIND("《",INDIRECT("W10")),"")</f>
        <v/>
      </c>
      <c r="DH10" s="62" t="str" cm="1">
        <f t="array" aca="1" ref="DH10" ca="1">IFERROR(FIND("《",INDIRECT("AI10")),"")</f>
        <v/>
      </c>
      <c r="DI10" s="62" t="str" cm="1">
        <f t="array" aca="1" ref="DI10" ca="1">IFERROR(FIND("《",INDIRECT("AR10")),"")</f>
        <v/>
      </c>
    </row>
    <row r="11" spans="1:113" ht="19.5" customHeight="1" x14ac:dyDescent="0.15">
      <c r="A11" s="26"/>
      <c r="B11" s="60"/>
      <c r="C11" s="114"/>
      <c r="D11" s="50"/>
      <c r="E11" s="51"/>
      <c r="F11" s="52"/>
      <c r="G11" s="20"/>
      <c r="H11" s="4"/>
      <c r="I11" s="22"/>
      <c r="J11" s="310" t="str">
        <f ca="1">IF(DD11=0,"",IF(申込書!$B$6="","",申込書!$B$6))</f>
        <v/>
      </c>
      <c r="K11" s="311" t="str">
        <f ca="1">IF(DD11=0,"",IF(申込書!$B$4="","",SUBSTITUTE(SUBSTITUTE(申込書!$B$4,"学",""),"校","")))</f>
        <v/>
      </c>
      <c r="L11" s="310" t="str">
        <f ca="1">IF(DD11=0,"",IF(申込書!$D$4="","",ASC(申込書!$D$4)))</f>
        <v/>
      </c>
      <c r="M11" s="26"/>
      <c r="N11" s="23"/>
      <c r="O11" s="15"/>
      <c r="P11" s="16"/>
      <c r="Q11" s="15"/>
      <c r="R11" s="17"/>
      <c r="S11" s="15"/>
      <c r="T11" s="17"/>
      <c r="U11" s="148" t="str">
        <f t="shared" si="2"/>
        <v/>
      </c>
      <c r="V11" s="6"/>
      <c r="W11" s="106"/>
      <c r="X11" s="15"/>
      <c r="Y11" s="16"/>
      <c r="Z11" s="18"/>
      <c r="AA11" s="17"/>
      <c r="AB11" s="19"/>
      <c r="AC11" s="17"/>
      <c r="AD11" s="148" t="str">
        <f t="shared" si="3"/>
        <v/>
      </c>
      <c r="AE11" s="24"/>
      <c r="AF11" s="24"/>
      <c r="AG11" s="4" t="str">
        <f t="shared" si="0"/>
        <v>-</v>
      </c>
      <c r="AH11" s="5"/>
      <c r="AI11" s="23"/>
      <c r="AJ11" s="15"/>
      <c r="AK11" s="16"/>
      <c r="AL11" s="18"/>
      <c r="AM11" s="17"/>
      <c r="AN11" s="19"/>
      <c r="AO11" s="17"/>
      <c r="AP11" s="148" t="str">
        <f t="shared" si="4"/>
        <v/>
      </c>
      <c r="AQ11" s="125"/>
      <c r="AR11" s="23"/>
      <c r="AS11" s="15"/>
      <c r="AT11" s="16"/>
      <c r="AU11" s="18"/>
      <c r="AV11" s="17"/>
      <c r="AW11" s="19"/>
      <c r="AX11" s="17"/>
      <c r="AY11" s="148" t="str">
        <f t="shared" si="5"/>
        <v/>
      </c>
      <c r="AZ11" s="106"/>
      <c r="BA11" s="28"/>
      <c r="BB11" s="4" t="str">
        <f t="shared" si="6"/>
        <v>-</v>
      </c>
      <c r="BC11" s="274" t="str">
        <f t="shared" ca="1" si="1"/>
        <v/>
      </c>
      <c r="BD11" s="313" t="str">
        <f t="shared" ca="1" si="7"/>
        <v/>
      </c>
      <c r="BE11" s="314" t="str">
        <f ca="1">IF(DD11=0,"",IF(申込書!$D$6="","",申込書!$D$6))</f>
        <v/>
      </c>
      <c r="BF11" s="95"/>
      <c r="BG11" s="73" t="str" cm="1">
        <f t="array" aca="1" ref="BG11" ca="1">IF(クラス・種目リスト!$A$37=1,INDIRECT("$J11")&amp;INDIRECT("$H11")&amp;RIGHT(INDIRECT("$I11"),1),INDIRECT("$J11")&amp;INDIRECT("$H11"))</f>
        <v/>
      </c>
      <c r="BH11" s="66" t="str" cm="1">
        <f t="array" aca="1" ref="BH11" ca="1">IFERROR(HLOOKUP(INDIRECT("BG11"),クラス・種目リスト!$A$2:$L$33,3,FALSE),"-")</f>
        <v>-</v>
      </c>
      <c r="BI11" s="66" t="str" cm="1">
        <f t="array" aca="1" ref="BI11" ca="1">IFERROR(HLOOKUP(INDIRECT("BG11"),クラス・種目リスト!$A$2:$L$33,4,FALSE),"-")</f>
        <v>-</v>
      </c>
      <c r="BJ11" s="66" t="str" cm="1">
        <f t="array" aca="1" ref="BJ11" ca="1">IFERROR(HLOOKUP(INDIRECT("BG11"),クラス・種目リスト!$A$2:$L$33,5,FALSE),"-")</f>
        <v>-</v>
      </c>
      <c r="BK11" s="66" t="str" cm="1">
        <f t="array" aca="1" ref="BK11" ca="1">IFERROR(HLOOKUP(INDIRECT("BG11"),クラス・種目リスト!$A$2:$L$33,6,FALSE),"-")</f>
        <v>-</v>
      </c>
      <c r="BL11" s="66" t="str" cm="1">
        <f t="array" aca="1" ref="BL11" ca="1">IFERROR(HLOOKUP(INDIRECT("BG11"),クラス・種目リスト!$A$2:$L$33,7,FALSE),"-")</f>
        <v>-</v>
      </c>
      <c r="BM11" s="66" t="str" cm="1">
        <f t="array" aca="1" ref="BM11" ca="1">IFERROR(HLOOKUP(INDIRECT("BG11"),クラス・種目リスト!$A$2:$L$33,8,FALSE),"-")</f>
        <v>-</v>
      </c>
      <c r="BN11" s="66" t="str" cm="1">
        <f t="array" aca="1" ref="BN11" ca="1">IFERROR(HLOOKUP(INDIRECT("BG11"),クラス・種目リスト!$A$2:$L$33,9,FALSE),"-")</f>
        <v>-</v>
      </c>
      <c r="BO11" s="66" t="str" cm="1">
        <f t="array" aca="1" ref="BO11" ca="1">IFERROR(HLOOKUP(INDIRECT("BG11"),クラス・種目リスト!$A$2:$L$33,10,FALSE),"-")</f>
        <v>-</v>
      </c>
      <c r="BP11" s="66" t="str" cm="1">
        <f t="array" aca="1" ref="BP11" ca="1">IFERROR(HLOOKUP(INDIRECT("BG11"),クラス・種目リスト!$A$2:$L$33,11,FALSE),"-")</f>
        <v>-</v>
      </c>
      <c r="BQ11" s="66" t="str" cm="1">
        <f t="array" aca="1" ref="BQ11" ca="1">IFERROR(HLOOKUP(INDIRECT("BG11"),クラス・種目リスト!$A$2:$L$33,12,FALSE),"-")</f>
        <v>-</v>
      </c>
      <c r="BR11" s="66" t="str" cm="1">
        <f t="array" aca="1" ref="BR11" ca="1">IFERROR(HLOOKUP(INDIRECT("BG11"),クラス・種目リスト!$A$2:$L$33,13,FALSE),"-")</f>
        <v>-</v>
      </c>
      <c r="BS11" s="66" t="str" cm="1">
        <f t="array" aca="1" ref="BS11" ca="1">IFERROR(HLOOKUP(INDIRECT("BG11"),クラス・種目リスト!$A$2:$L$33,14,FALSE),"-")</f>
        <v>-</v>
      </c>
      <c r="BT11" s="66" t="str" cm="1">
        <f t="array" aca="1" ref="BT11" ca="1">IFERROR(HLOOKUP(INDIRECT("BG11"),クラス・種目リスト!$A$2:$L$33,15,FALSE),"-")</f>
        <v>-</v>
      </c>
      <c r="BU11" s="66" t="str" cm="1">
        <f t="array" aca="1" ref="BU11" ca="1">IFERROR(HLOOKUP(INDIRECT("BG11"),クラス・種目リスト!$A$2:$L$33,16,FALSE),"-")</f>
        <v>-</v>
      </c>
      <c r="BV11" s="66" t="str" cm="1">
        <f t="array" aca="1" ref="BV11" ca="1">IFERROR(HLOOKUP(INDIRECT("BG11"),クラス・種目リスト!$A$2:$L$33,17,FALSE),"-")</f>
        <v>-</v>
      </c>
      <c r="BW11" s="66" cm="1">
        <f t="array" aca="1" ref="BW11" ca="1">COUNTIF(BH11:BV11,INDIRECT("N11"))</f>
        <v>0</v>
      </c>
      <c r="BX11" s="66" cm="1">
        <f t="array" aca="1" ref="BX11" ca="1">COUNTIF(BH11:BV11,INDIRECT("W11"))</f>
        <v>0</v>
      </c>
      <c r="BY11" s="66"/>
      <c r="BZ11" s="66"/>
      <c r="CA11" s="66"/>
      <c r="CB11" s="66" t="str" cm="1">
        <f t="array" aca="1" ref="CB11" ca="1">IFERROR(HLOOKUP(INDIRECT("BG11"),クラス・種目リスト!$A$2:$L$33,18,FALSE),"-")</f>
        <v>-</v>
      </c>
      <c r="CC11" s="66" t="str" cm="1">
        <f t="array" aca="1" ref="CC11" ca="1">IFERROR(HLOOKUP(INDIRECT("BG11"),クラス・種目リスト!$A$2:$L$33,19,FALSE),"-")</f>
        <v>-</v>
      </c>
      <c r="CD11" s="66" t="str" cm="1">
        <f t="array" aca="1" ref="CD11" ca="1">IFERROR(HLOOKUP(INDIRECT("BG11"),クラス・種目リスト!$A$2:$L$33,20,FALSE),"-")</f>
        <v>-</v>
      </c>
      <c r="CE11" s="66" t="str" cm="1">
        <f t="array" aca="1" ref="CE11" ca="1">IFERROR(HLOOKUP(INDIRECT("BG11"),クラス・種目リスト!$A$2:$L$33,21,FALSE),"-")</f>
        <v>-</v>
      </c>
      <c r="CF11" s="66" t="str" cm="1">
        <f t="array" aca="1" ref="CF11" ca="1">IFERROR(HLOOKUP(INDIRECT("BG11"),クラス・種目リスト!$A$2:$L$33,22,FALSE),"-")</f>
        <v>-</v>
      </c>
      <c r="CG11" s="66" t="str" cm="1">
        <f t="array" aca="1" ref="CG11" ca="1">IFERROR(HLOOKUP(INDIRECT("BG11"),クラス・種目リスト!$A$2:$L$33,23,FALSE),"-")</f>
        <v>-</v>
      </c>
      <c r="CH11" s="66" t="str" cm="1">
        <f t="array" aca="1" ref="CH11" ca="1">IFERROR(HLOOKUP(INDIRECT("BG11"),クラス・種目リスト!$A$2:$L$33,24,FALSE),"-")</f>
        <v>-</v>
      </c>
      <c r="CI11" s="66" t="str" cm="1">
        <f t="array" aca="1" ref="CI11" ca="1">IFERROR(HLOOKUP(INDIRECT("BG11"),クラス・種目リスト!$A$2:$L$33,25,FALSE),"-")</f>
        <v>-</v>
      </c>
      <c r="CJ11" s="66" t="str" cm="1">
        <f t="array" aca="1" ref="CJ11" ca="1">IFERROR(HLOOKUP(INDIRECT("BG11"),クラス・種目リスト!$A$2:$L$33,26,FALSE),"-")</f>
        <v>-</v>
      </c>
      <c r="CK11" s="66" t="str" cm="1">
        <f t="array" aca="1" ref="CK11" ca="1">IFERROR(HLOOKUP(INDIRECT("BG11"),クラス・種目リスト!$A$2:$L$33,27,FALSE),"-")</f>
        <v>-</v>
      </c>
      <c r="CL11" s="66" t="str" cm="1">
        <f t="array" aca="1" ref="CL11" ca="1">IFERROR(HLOOKUP(INDIRECT("BG11"),クラス・種目リスト!$A$2:$L$33,28,FALSE),"-")</f>
        <v>-</v>
      </c>
      <c r="CM11" s="66" t="str" cm="1">
        <f t="array" aca="1" ref="CM11" ca="1">IFERROR(HLOOKUP(INDIRECT("BG11"),クラス・種目リスト!$A$2:$L$33,29,FALSE),"-")</f>
        <v>-</v>
      </c>
      <c r="CN11" s="66" t="str" cm="1">
        <f t="array" aca="1" ref="CN11" ca="1">IFERROR(HLOOKUP(INDIRECT("BG11"),クラス・種目リスト!$A$2:$L$33,30,FALSE),"-")</f>
        <v>-</v>
      </c>
      <c r="CO11" s="66" t="str" cm="1">
        <f t="array" aca="1" ref="CO11" ca="1">IFERROR(HLOOKUP(INDIRECT("BG11"),クラス・種目リスト!$A$2:$L$33,31,FALSE),"-")</f>
        <v>-</v>
      </c>
      <c r="CP11" s="66" t="str" cm="1">
        <f t="array" aca="1" ref="CP11" ca="1">IFERROR(HLOOKUP(INDIRECT("BG11"),クラス・種目リスト!$A$2:$L$33,32,FALSE),"-")</f>
        <v>-</v>
      </c>
      <c r="CQ11" s="66" cm="1">
        <f t="array" aca="1" ref="CQ11" ca="1">COUNTIF(CB11:CP11,INDIRECT("AI11"))</f>
        <v>0</v>
      </c>
      <c r="CR11" s="66" cm="1">
        <f t="array" aca="1" ref="CR11" ca="1">COUNTIF(CB11:CP11,INDIRECT("AR11"))</f>
        <v>0</v>
      </c>
      <c r="CS11" s="66"/>
      <c r="CT11" s="226"/>
      <c r="CU11" s="226"/>
      <c r="CV11" s="226"/>
      <c r="CW11" s="226"/>
      <c r="CX11" s="226"/>
      <c r="CY11" s="226"/>
      <c r="CZ11" s="226"/>
      <c r="DA11" s="67" t="str" cm="1">
        <f t="array" aca="1" ref="DA11" ca="1">INDIRECT("J11")</f>
        <v/>
      </c>
      <c r="DB11" s="226" cm="1">
        <f t="array" aca="1" ref="DB11" ca="1">IF(INDIRECT("N11")="-",0,COUNTA(INDIRECT("N11")))+IF(INDIRECT("W11")="-",0,COUNTA(INDIRECT("W11")))+IF(INDIRECT("AI11")="-",0,COUNTA(INDIRECT("AI11")))+IF(INDIRECT("AR11")="-",0,COUNTA(INDIRECT("AR11")))</f>
        <v>0</v>
      </c>
      <c r="DC11" s="226"/>
      <c r="DD11" s="67" cm="1">
        <f t="array" aca="1" ref="DD11" ca="1">INDIRECT("C11")</f>
        <v>0</v>
      </c>
      <c r="DE11" s="62"/>
      <c r="DF11" s="62" t="str" cm="1">
        <f t="array" aca="1" ref="DF11" ca="1">IFERROR(FIND("《",INDIRECT("N11")),"")</f>
        <v/>
      </c>
      <c r="DG11" s="62" t="str" cm="1">
        <f t="array" aca="1" ref="DG11" ca="1">IFERROR(FIND("《",INDIRECT("W11")),"")</f>
        <v/>
      </c>
      <c r="DH11" s="62" t="str" cm="1">
        <f t="array" aca="1" ref="DH11" ca="1">IFERROR(FIND("《",INDIRECT("AI11")),"")</f>
        <v/>
      </c>
      <c r="DI11" s="62" t="str" cm="1">
        <f t="array" aca="1" ref="DI11" ca="1">IFERROR(FIND("《",INDIRECT("AR11")),"")</f>
        <v/>
      </c>
    </row>
    <row r="12" spans="1:113" ht="19.5" customHeight="1" x14ac:dyDescent="0.15">
      <c r="A12" s="26"/>
      <c r="B12" s="60"/>
      <c r="C12" s="113"/>
      <c r="D12" s="47"/>
      <c r="E12" s="51"/>
      <c r="F12" s="52"/>
      <c r="G12" s="20"/>
      <c r="H12" s="4"/>
      <c r="I12" s="22"/>
      <c r="J12" s="310" t="str">
        <f ca="1">IF(DD12=0,"",IF(申込書!$B$6="","",申込書!$B$6))</f>
        <v/>
      </c>
      <c r="K12" s="311" t="str">
        <f ca="1">IF(DD12=0,"",IF(申込書!$B$4="","",SUBSTITUTE(SUBSTITUTE(申込書!$B$4,"学",""),"校","")))</f>
        <v/>
      </c>
      <c r="L12" s="310" t="str">
        <f ca="1">IF(DD12=0,"",IF(申込書!$D$4="","",ASC(申込書!$D$4)))</f>
        <v/>
      </c>
      <c r="M12" s="26"/>
      <c r="N12" s="23"/>
      <c r="O12" s="15"/>
      <c r="P12" s="16"/>
      <c r="Q12" s="15"/>
      <c r="R12" s="17"/>
      <c r="S12" s="15"/>
      <c r="T12" s="17"/>
      <c r="U12" s="148" t="str">
        <f t="shared" si="2"/>
        <v/>
      </c>
      <c r="V12" s="6"/>
      <c r="W12" s="106"/>
      <c r="X12" s="15"/>
      <c r="Y12" s="16"/>
      <c r="Z12" s="18"/>
      <c r="AA12" s="17"/>
      <c r="AB12" s="19"/>
      <c r="AC12" s="17"/>
      <c r="AD12" s="148" t="str">
        <f t="shared" si="3"/>
        <v/>
      </c>
      <c r="AE12" s="24"/>
      <c r="AF12" s="24"/>
      <c r="AG12" s="4" t="str">
        <f t="shared" si="0"/>
        <v>-</v>
      </c>
      <c r="AH12" s="5"/>
      <c r="AI12" s="23"/>
      <c r="AJ12" s="15"/>
      <c r="AK12" s="16"/>
      <c r="AL12" s="18"/>
      <c r="AM12" s="17"/>
      <c r="AN12" s="19"/>
      <c r="AO12" s="17"/>
      <c r="AP12" s="148" t="str">
        <f t="shared" si="4"/>
        <v/>
      </c>
      <c r="AQ12" s="125"/>
      <c r="AR12" s="23"/>
      <c r="AS12" s="15"/>
      <c r="AT12" s="16"/>
      <c r="AU12" s="18"/>
      <c r="AV12" s="17"/>
      <c r="AW12" s="19"/>
      <c r="AX12" s="17"/>
      <c r="AY12" s="148" t="str">
        <f t="shared" si="5"/>
        <v/>
      </c>
      <c r="AZ12" s="106"/>
      <c r="BA12" s="28"/>
      <c r="BB12" s="4" t="str">
        <f t="shared" si="6"/>
        <v>-</v>
      </c>
      <c r="BC12" s="274" t="str">
        <f t="shared" ca="1" si="1"/>
        <v/>
      </c>
      <c r="BD12" s="313" t="str">
        <f t="shared" ca="1" si="7"/>
        <v/>
      </c>
      <c r="BE12" s="314" t="str">
        <f ca="1">IF(DD12=0,"",IF(申込書!$D$6="","",申込書!$D$6))</f>
        <v/>
      </c>
      <c r="BF12" s="95"/>
      <c r="BG12" s="73" t="str" cm="1">
        <f t="array" aca="1" ref="BG12" ca="1">IF(クラス・種目リスト!$A$37=1,INDIRECT("$J12")&amp;INDIRECT("$H12")&amp;RIGHT(INDIRECT("$I12"),1),INDIRECT("$J12")&amp;INDIRECT("$H12"))</f>
        <v/>
      </c>
      <c r="BH12" s="66" t="str" cm="1">
        <f t="array" aca="1" ref="BH12" ca="1">IFERROR(HLOOKUP(INDIRECT("BG12"),クラス・種目リスト!$A$2:$L$33,3,FALSE),"-")</f>
        <v>-</v>
      </c>
      <c r="BI12" s="66" t="str" cm="1">
        <f t="array" aca="1" ref="BI12" ca="1">IFERROR(HLOOKUP(INDIRECT("BG12"),クラス・種目リスト!$A$2:$L$33,4,FALSE),"-")</f>
        <v>-</v>
      </c>
      <c r="BJ12" s="66" t="str" cm="1">
        <f t="array" aca="1" ref="BJ12" ca="1">IFERROR(HLOOKUP(INDIRECT("BG12"),クラス・種目リスト!$A$2:$L$33,5,FALSE),"-")</f>
        <v>-</v>
      </c>
      <c r="BK12" s="66" t="str" cm="1">
        <f t="array" aca="1" ref="BK12" ca="1">IFERROR(HLOOKUP(INDIRECT("BG12"),クラス・種目リスト!$A$2:$L$33,6,FALSE),"-")</f>
        <v>-</v>
      </c>
      <c r="BL12" s="66" t="str" cm="1">
        <f t="array" aca="1" ref="BL12" ca="1">IFERROR(HLOOKUP(INDIRECT("BG12"),クラス・種目リスト!$A$2:$L$33,7,FALSE),"-")</f>
        <v>-</v>
      </c>
      <c r="BM12" s="66" t="str" cm="1">
        <f t="array" aca="1" ref="BM12" ca="1">IFERROR(HLOOKUP(INDIRECT("BG12"),クラス・種目リスト!$A$2:$L$33,8,FALSE),"-")</f>
        <v>-</v>
      </c>
      <c r="BN12" s="66" t="str" cm="1">
        <f t="array" aca="1" ref="BN12" ca="1">IFERROR(HLOOKUP(INDIRECT("BG12"),クラス・種目リスト!$A$2:$L$33,9,FALSE),"-")</f>
        <v>-</v>
      </c>
      <c r="BO12" s="66" t="str" cm="1">
        <f t="array" aca="1" ref="BO12" ca="1">IFERROR(HLOOKUP(INDIRECT("BG12"),クラス・種目リスト!$A$2:$L$33,10,FALSE),"-")</f>
        <v>-</v>
      </c>
      <c r="BP12" s="66" t="str" cm="1">
        <f t="array" aca="1" ref="BP12" ca="1">IFERROR(HLOOKUP(INDIRECT("BG12"),クラス・種目リスト!$A$2:$L$33,11,FALSE),"-")</f>
        <v>-</v>
      </c>
      <c r="BQ12" s="66" t="str" cm="1">
        <f t="array" aca="1" ref="BQ12" ca="1">IFERROR(HLOOKUP(INDIRECT("BG12"),クラス・種目リスト!$A$2:$L$33,12,FALSE),"-")</f>
        <v>-</v>
      </c>
      <c r="BR12" s="66" t="str" cm="1">
        <f t="array" aca="1" ref="BR12" ca="1">IFERROR(HLOOKUP(INDIRECT("BG12"),クラス・種目リスト!$A$2:$L$33,13,FALSE),"-")</f>
        <v>-</v>
      </c>
      <c r="BS12" s="66" t="str" cm="1">
        <f t="array" aca="1" ref="BS12" ca="1">IFERROR(HLOOKUP(INDIRECT("BG12"),クラス・種目リスト!$A$2:$L$33,14,FALSE),"-")</f>
        <v>-</v>
      </c>
      <c r="BT12" s="66" t="str" cm="1">
        <f t="array" aca="1" ref="BT12" ca="1">IFERROR(HLOOKUP(INDIRECT("BG12"),クラス・種目リスト!$A$2:$L$33,15,FALSE),"-")</f>
        <v>-</v>
      </c>
      <c r="BU12" s="66" t="str" cm="1">
        <f t="array" aca="1" ref="BU12" ca="1">IFERROR(HLOOKUP(INDIRECT("BG12"),クラス・種目リスト!$A$2:$L$33,16,FALSE),"-")</f>
        <v>-</v>
      </c>
      <c r="BV12" s="66" t="str" cm="1">
        <f t="array" aca="1" ref="BV12" ca="1">IFERROR(HLOOKUP(INDIRECT("BG12"),クラス・種目リスト!$A$2:$L$33,17,FALSE),"-")</f>
        <v>-</v>
      </c>
      <c r="BW12" s="66" cm="1">
        <f t="array" aca="1" ref="BW12" ca="1">COUNTIF(BH12:BV12,INDIRECT("N12"))</f>
        <v>0</v>
      </c>
      <c r="BX12" s="66" cm="1">
        <f t="array" aca="1" ref="BX12" ca="1">COUNTIF(BH12:BV12,INDIRECT("W12"))</f>
        <v>0</v>
      </c>
      <c r="BY12" s="66"/>
      <c r="BZ12" s="66"/>
      <c r="CA12" s="66"/>
      <c r="CB12" s="66" t="str" cm="1">
        <f t="array" aca="1" ref="CB12" ca="1">IFERROR(HLOOKUP(INDIRECT("BG12"),クラス・種目リスト!$A$2:$L$33,18,FALSE),"-")</f>
        <v>-</v>
      </c>
      <c r="CC12" s="66" t="str" cm="1">
        <f t="array" aca="1" ref="CC12" ca="1">IFERROR(HLOOKUP(INDIRECT("BG12"),クラス・種目リスト!$A$2:$L$33,19,FALSE),"-")</f>
        <v>-</v>
      </c>
      <c r="CD12" s="66" t="str" cm="1">
        <f t="array" aca="1" ref="CD12" ca="1">IFERROR(HLOOKUP(INDIRECT("BG12"),クラス・種目リスト!$A$2:$L$33,20,FALSE),"-")</f>
        <v>-</v>
      </c>
      <c r="CE12" s="66" t="str" cm="1">
        <f t="array" aca="1" ref="CE12" ca="1">IFERROR(HLOOKUP(INDIRECT("BG12"),クラス・種目リスト!$A$2:$L$33,21,FALSE),"-")</f>
        <v>-</v>
      </c>
      <c r="CF12" s="66" t="str" cm="1">
        <f t="array" aca="1" ref="CF12" ca="1">IFERROR(HLOOKUP(INDIRECT("BG12"),クラス・種目リスト!$A$2:$L$33,22,FALSE),"-")</f>
        <v>-</v>
      </c>
      <c r="CG12" s="66" t="str" cm="1">
        <f t="array" aca="1" ref="CG12" ca="1">IFERROR(HLOOKUP(INDIRECT("BG12"),クラス・種目リスト!$A$2:$L$33,23,FALSE),"-")</f>
        <v>-</v>
      </c>
      <c r="CH12" s="66" t="str" cm="1">
        <f t="array" aca="1" ref="CH12" ca="1">IFERROR(HLOOKUP(INDIRECT("BG12"),クラス・種目リスト!$A$2:$L$33,24,FALSE),"-")</f>
        <v>-</v>
      </c>
      <c r="CI12" s="66" t="str" cm="1">
        <f t="array" aca="1" ref="CI12" ca="1">IFERROR(HLOOKUP(INDIRECT("BG12"),クラス・種目リスト!$A$2:$L$33,25,FALSE),"-")</f>
        <v>-</v>
      </c>
      <c r="CJ12" s="66" t="str" cm="1">
        <f t="array" aca="1" ref="CJ12" ca="1">IFERROR(HLOOKUP(INDIRECT("BG12"),クラス・種目リスト!$A$2:$L$33,26,FALSE),"-")</f>
        <v>-</v>
      </c>
      <c r="CK12" s="66" t="str" cm="1">
        <f t="array" aca="1" ref="CK12" ca="1">IFERROR(HLOOKUP(INDIRECT("BG12"),クラス・種目リスト!$A$2:$L$33,27,FALSE),"-")</f>
        <v>-</v>
      </c>
      <c r="CL12" s="66" t="str" cm="1">
        <f t="array" aca="1" ref="CL12" ca="1">IFERROR(HLOOKUP(INDIRECT("BG12"),クラス・種目リスト!$A$2:$L$33,28,FALSE),"-")</f>
        <v>-</v>
      </c>
      <c r="CM12" s="66" t="str" cm="1">
        <f t="array" aca="1" ref="CM12" ca="1">IFERROR(HLOOKUP(INDIRECT("BG12"),クラス・種目リスト!$A$2:$L$33,29,FALSE),"-")</f>
        <v>-</v>
      </c>
      <c r="CN12" s="66" t="str" cm="1">
        <f t="array" aca="1" ref="CN12" ca="1">IFERROR(HLOOKUP(INDIRECT("BG12"),クラス・種目リスト!$A$2:$L$33,30,FALSE),"-")</f>
        <v>-</v>
      </c>
      <c r="CO12" s="66" t="str" cm="1">
        <f t="array" aca="1" ref="CO12" ca="1">IFERROR(HLOOKUP(INDIRECT("BG12"),クラス・種目リスト!$A$2:$L$33,31,FALSE),"-")</f>
        <v>-</v>
      </c>
      <c r="CP12" s="66" t="str" cm="1">
        <f t="array" aca="1" ref="CP12" ca="1">IFERROR(HLOOKUP(INDIRECT("BG12"),クラス・種目リスト!$A$2:$L$33,32,FALSE),"-")</f>
        <v>-</v>
      </c>
      <c r="CQ12" s="66" cm="1">
        <f t="array" aca="1" ref="CQ12" ca="1">COUNTIF(CB12:CP12,INDIRECT("AI12"))</f>
        <v>0</v>
      </c>
      <c r="CR12" s="66" cm="1">
        <f t="array" aca="1" ref="CR12" ca="1">COUNTIF(CB12:CP12,INDIRECT("AR12"))</f>
        <v>0</v>
      </c>
      <c r="CS12" s="66"/>
      <c r="CT12" s="226"/>
      <c r="CU12" s="226"/>
      <c r="CV12" s="226"/>
      <c r="CW12" s="226"/>
      <c r="CX12" s="226"/>
      <c r="CY12" s="226"/>
      <c r="CZ12" s="226"/>
      <c r="DA12" s="67" t="str" cm="1">
        <f t="array" aca="1" ref="DA12" ca="1">INDIRECT("J12")</f>
        <v/>
      </c>
      <c r="DB12" s="226" cm="1">
        <f t="array" aca="1" ref="DB12" ca="1">IF(INDIRECT("N12")="-",0,COUNTA(INDIRECT("N12")))+IF(INDIRECT("W12")="-",0,COUNTA(INDIRECT("W12")))+IF(INDIRECT("AI12")="-",0,COUNTA(INDIRECT("AI12")))+IF(INDIRECT("AR12")="-",0,COUNTA(INDIRECT("AR12")))</f>
        <v>0</v>
      </c>
      <c r="DC12" s="226"/>
      <c r="DD12" s="67" cm="1">
        <f t="array" aca="1" ref="DD12" ca="1">INDIRECT("C12")</f>
        <v>0</v>
      </c>
      <c r="DE12" s="62"/>
      <c r="DF12" s="62" t="str" cm="1">
        <f t="array" aca="1" ref="DF12" ca="1">IFERROR(FIND("《",INDIRECT("N12")),"")</f>
        <v/>
      </c>
      <c r="DG12" s="62" t="str" cm="1">
        <f t="array" aca="1" ref="DG12" ca="1">IFERROR(FIND("《",INDIRECT("W12")),"")</f>
        <v/>
      </c>
      <c r="DH12" s="62" t="str" cm="1">
        <f t="array" aca="1" ref="DH12" ca="1">IFERROR(FIND("《",INDIRECT("AI12")),"")</f>
        <v/>
      </c>
      <c r="DI12" s="62" t="str" cm="1">
        <f t="array" aca="1" ref="DI12" ca="1">IFERROR(FIND("《",INDIRECT("AR12")),"")</f>
        <v/>
      </c>
    </row>
    <row r="13" spans="1:113" ht="19.5" customHeight="1" x14ac:dyDescent="0.15">
      <c r="A13" s="26"/>
      <c r="B13" s="60"/>
      <c r="C13" s="114"/>
      <c r="D13" s="50"/>
      <c r="E13" s="51"/>
      <c r="F13" s="52"/>
      <c r="G13" s="20"/>
      <c r="H13" s="4"/>
      <c r="I13" s="22"/>
      <c r="J13" s="310" t="str">
        <f ca="1">IF(DD13=0,"",IF(申込書!$B$6="","",申込書!$B$6))</f>
        <v/>
      </c>
      <c r="K13" s="311" t="str">
        <f ca="1">IF(DD13=0,"",IF(申込書!$B$4="","",SUBSTITUTE(SUBSTITUTE(申込書!$B$4,"学",""),"校","")))</f>
        <v/>
      </c>
      <c r="L13" s="310" t="str">
        <f ca="1">IF(DD13=0,"",IF(申込書!$D$4="","",ASC(申込書!$D$4)))</f>
        <v/>
      </c>
      <c r="M13" s="26"/>
      <c r="N13" s="23"/>
      <c r="O13" s="15"/>
      <c r="P13" s="16"/>
      <c r="Q13" s="15"/>
      <c r="R13" s="17"/>
      <c r="S13" s="15"/>
      <c r="T13" s="17"/>
      <c r="U13" s="148" t="str">
        <f t="shared" si="2"/>
        <v/>
      </c>
      <c r="V13" s="6"/>
      <c r="W13" s="106"/>
      <c r="X13" s="15"/>
      <c r="Y13" s="16"/>
      <c r="Z13" s="18"/>
      <c r="AA13" s="17"/>
      <c r="AB13" s="19"/>
      <c r="AC13" s="17"/>
      <c r="AD13" s="148" t="str">
        <f t="shared" si="3"/>
        <v/>
      </c>
      <c r="AE13" s="24"/>
      <c r="AF13" s="24"/>
      <c r="AG13" s="4" t="str">
        <f t="shared" si="0"/>
        <v>-</v>
      </c>
      <c r="AH13" s="5"/>
      <c r="AI13" s="23"/>
      <c r="AJ13" s="15"/>
      <c r="AK13" s="16"/>
      <c r="AL13" s="18"/>
      <c r="AM13" s="17"/>
      <c r="AN13" s="19"/>
      <c r="AO13" s="17"/>
      <c r="AP13" s="148" t="str">
        <f t="shared" si="4"/>
        <v/>
      </c>
      <c r="AQ13" s="125"/>
      <c r="AR13" s="23"/>
      <c r="AS13" s="15"/>
      <c r="AT13" s="16"/>
      <c r="AU13" s="18"/>
      <c r="AV13" s="17"/>
      <c r="AW13" s="19"/>
      <c r="AX13" s="17"/>
      <c r="AY13" s="148" t="str">
        <f t="shared" si="5"/>
        <v/>
      </c>
      <c r="AZ13" s="106"/>
      <c r="BA13" s="28"/>
      <c r="BB13" s="4" t="str">
        <f t="shared" si="6"/>
        <v>-</v>
      </c>
      <c r="BC13" s="274" t="str">
        <f t="shared" ca="1" si="1"/>
        <v/>
      </c>
      <c r="BD13" s="313" t="str">
        <f t="shared" ca="1" si="7"/>
        <v/>
      </c>
      <c r="BE13" s="314" t="str">
        <f ca="1">IF(DD13=0,"",IF(申込書!$D$6="","",申込書!$D$6))</f>
        <v/>
      </c>
      <c r="BF13" s="95"/>
      <c r="BG13" s="73" t="str" cm="1">
        <f t="array" aca="1" ref="BG13" ca="1">IF(クラス・種目リスト!$A$37=1,INDIRECT("$J13")&amp;INDIRECT("$H13")&amp;RIGHT(INDIRECT("$I13"),1),INDIRECT("$J13")&amp;INDIRECT("$H13"))</f>
        <v/>
      </c>
      <c r="BH13" s="66" t="str" cm="1">
        <f t="array" aca="1" ref="BH13" ca="1">IFERROR(HLOOKUP(INDIRECT("BG13"),クラス・種目リスト!$A$2:$L$33,3,FALSE),"-")</f>
        <v>-</v>
      </c>
      <c r="BI13" s="66" t="str" cm="1">
        <f t="array" aca="1" ref="BI13" ca="1">IFERROR(HLOOKUP(INDIRECT("BG13"),クラス・種目リスト!$A$2:$L$33,4,FALSE),"-")</f>
        <v>-</v>
      </c>
      <c r="BJ13" s="66" t="str" cm="1">
        <f t="array" aca="1" ref="BJ13" ca="1">IFERROR(HLOOKUP(INDIRECT("BG13"),クラス・種目リスト!$A$2:$L$33,5,FALSE),"-")</f>
        <v>-</v>
      </c>
      <c r="BK13" s="66" t="str" cm="1">
        <f t="array" aca="1" ref="BK13" ca="1">IFERROR(HLOOKUP(INDIRECT("BG13"),クラス・種目リスト!$A$2:$L$33,6,FALSE),"-")</f>
        <v>-</v>
      </c>
      <c r="BL13" s="66" t="str" cm="1">
        <f t="array" aca="1" ref="BL13" ca="1">IFERROR(HLOOKUP(INDIRECT("BG13"),クラス・種目リスト!$A$2:$L$33,7,FALSE),"-")</f>
        <v>-</v>
      </c>
      <c r="BM13" s="66" t="str" cm="1">
        <f t="array" aca="1" ref="BM13" ca="1">IFERROR(HLOOKUP(INDIRECT("BG13"),クラス・種目リスト!$A$2:$L$33,8,FALSE),"-")</f>
        <v>-</v>
      </c>
      <c r="BN13" s="66" t="str" cm="1">
        <f t="array" aca="1" ref="BN13" ca="1">IFERROR(HLOOKUP(INDIRECT("BG13"),クラス・種目リスト!$A$2:$L$33,9,FALSE),"-")</f>
        <v>-</v>
      </c>
      <c r="BO13" s="66" t="str" cm="1">
        <f t="array" aca="1" ref="BO13" ca="1">IFERROR(HLOOKUP(INDIRECT("BG13"),クラス・種目リスト!$A$2:$L$33,10,FALSE),"-")</f>
        <v>-</v>
      </c>
      <c r="BP13" s="66" t="str" cm="1">
        <f t="array" aca="1" ref="BP13" ca="1">IFERROR(HLOOKUP(INDIRECT("BG13"),クラス・種目リスト!$A$2:$L$33,11,FALSE),"-")</f>
        <v>-</v>
      </c>
      <c r="BQ13" s="66" t="str" cm="1">
        <f t="array" aca="1" ref="BQ13" ca="1">IFERROR(HLOOKUP(INDIRECT("BG13"),クラス・種目リスト!$A$2:$L$33,12,FALSE),"-")</f>
        <v>-</v>
      </c>
      <c r="BR13" s="66" t="str" cm="1">
        <f t="array" aca="1" ref="BR13" ca="1">IFERROR(HLOOKUP(INDIRECT("BG13"),クラス・種目リスト!$A$2:$L$33,13,FALSE),"-")</f>
        <v>-</v>
      </c>
      <c r="BS13" s="66" t="str" cm="1">
        <f t="array" aca="1" ref="BS13" ca="1">IFERROR(HLOOKUP(INDIRECT("BG13"),クラス・種目リスト!$A$2:$L$33,14,FALSE),"-")</f>
        <v>-</v>
      </c>
      <c r="BT13" s="66" t="str" cm="1">
        <f t="array" aca="1" ref="BT13" ca="1">IFERROR(HLOOKUP(INDIRECT("BG13"),クラス・種目リスト!$A$2:$L$33,15,FALSE),"-")</f>
        <v>-</v>
      </c>
      <c r="BU13" s="66" t="str" cm="1">
        <f t="array" aca="1" ref="BU13" ca="1">IFERROR(HLOOKUP(INDIRECT("BG13"),クラス・種目リスト!$A$2:$L$33,16,FALSE),"-")</f>
        <v>-</v>
      </c>
      <c r="BV13" s="66" t="str" cm="1">
        <f t="array" aca="1" ref="BV13" ca="1">IFERROR(HLOOKUP(INDIRECT("BG13"),クラス・種目リスト!$A$2:$L$33,17,FALSE),"-")</f>
        <v>-</v>
      </c>
      <c r="BW13" s="66" cm="1">
        <f t="array" aca="1" ref="BW13" ca="1">COUNTIF(BH13:BV13,INDIRECT("N13"))</f>
        <v>0</v>
      </c>
      <c r="BX13" s="66" cm="1">
        <f t="array" aca="1" ref="BX13" ca="1">COUNTIF(BH13:BV13,INDIRECT("W13"))</f>
        <v>0</v>
      </c>
      <c r="BY13" s="66"/>
      <c r="BZ13" s="66"/>
      <c r="CA13" s="66"/>
      <c r="CB13" s="66" t="str" cm="1">
        <f t="array" aca="1" ref="CB13" ca="1">IFERROR(HLOOKUP(INDIRECT("BG13"),クラス・種目リスト!$A$2:$L$33,18,FALSE),"-")</f>
        <v>-</v>
      </c>
      <c r="CC13" s="66" t="str" cm="1">
        <f t="array" aca="1" ref="CC13" ca="1">IFERROR(HLOOKUP(INDIRECT("BG13"),クラス・種目リスト!$A$2:$L$33,19,FALSE),"-")</f>
        <v>-</v>
      </c>
      <c r="CD13" s="66" t="str" cm="1">
        <f t="array" aca="1" ref="CD13" ca="1">IFERROR(HLOOKUP(INDIRECT("BG13"),クラス・種目リスト!$A$2:$L$33,20,FALSE),"-")</f>
        <v>-</v>
      </c>
      <c r="CE13" s="66" t="str" cm="1">
        <f t="array" aca="1" ref="CE13" ca="1">IFERROR(HLOOKUP(INDIRECT("BG13"),クラス・種目リスト!$A$2:$L$33,21,FALSE),"-")</f>
        <v>-</v>
      </c>
      <c r="CF13" s="66" t="str" cm="1">
        <f t="array" aca="1" ref="CF13" ca="1">IFERROR(HLOOKUP(INDIRECT("BG13"),クラス・種目リスト!$A$2:$L$33,22,FALSE),"-")</f>
        <v>-</v>
      </c>
      <c r="CG13" s="66" t="str" cm="1">
        <f t="array" aca="1" ref="CG13" ca="1">IFERROR(HLOOKUP(INDIRECT("BG13"),クラス・種目リスト!$A$2:$L$33,23,FALSE),"-")</f>
        <v>-</v>
      </c>
      <c r="CH13" s="66" t="str" cm="1">
        <f t="array" aca="1" ref="CH13" ca="1">IFERROR(HLOOKUP(INDIRECT("BG13"),クラス・種目リスト!$A$2:$L$33,24,FALSE),"-")</f>
        <v>-</v>
      </c>
      <c r="CI13" s="66" t="str" cm="1">
        <f t="array" aca="1" ref="CI13" ca="1">IFERROR(HLOOKUP(INDIRECT("BG13"),クラス・種目リスト!$A$2:$L$33,25,FALSE),"-")</f>
        <v>-</v>
      </c>
      <c r="CJ13" s="66" t="str" cm="1">
        <f t="array" aca="1" ref="CJ13" ca="1">IFERROR(HLOOKUP(INDIRECT("BG13"),クラス・種目リスト!$A$2:$L$33,26,FALSE),"-")</f>
        <v>-</v>
      </c>
      <c r="CK13" s="66" t="str" cm="1">
        <f t="array" aca="1" ref="CK13" ca="1">IFERROR(HLOOKUP(INDIRECT("BG13"),クラス・種目リスト!$A$2:$L$33,27,FALSE),"-")</f>
        <v>-</v>
      </c>
      <c r="CL13" s="66" t="str" cm="1">
        <f t="array" aca="1" ref="CL13" ca="1">IFERROR(HLOOKUP(INDIRECT("BG13"),クラス・種目リスト!$A$2:$L$33,28,FALSE),"-")</f>
        <v>-</v>
      </c>
      <c r="CM13" s="66" t="str" cm="1">
        <f t="array" aca="1" ref="CM13" ca="1">IFERROR(HLOOKUP(INDIRECT("BG13"),クラス・種目リスト!$A$2:$L$33,29,FALSE),"-")</f>
        <v>-</v>
      </c>
      <c r="CN13" s="66" t="str" cm="1">
        <f t="array" aca="1" ref="CN13" ca="1">IFERROR(HLOOKUP(INDIRECT("BG13"),クラス・種目リスト!$A$2:$L$33,30,FALSE),"-")</f>
        <v>-</v>
      </c>
      <c r="CO13" s="66" t="str" cm="1">
        <f t="array" aca="1" ref="CO13" ca="1">IFERROR(HLOOKUP(INDIRECT("BG13"),クラス・種目リスト!$A$2:$L$33,31,FALSE),"-")</f>
        <v>-</v>
      </c>
      <c r="CP13" s="66" t="str" cm="1">
        <f t="array" aca="1" ref="CP13" ca="1">IFERROR(HLOOKUP(INDIRECT("BG13"),クラス・種目リスト!$A$2:$L$33,32,FALSE),"-")</f>
        <v>-</v>
      </c>
      <c r="CQ13" s="66" cm="1">
        <f t="array" aca="1" ref="CQ13" ca="1">COUNTIF(CB13:CP13,INDIRECT("AI13"))</f>
        <v>0</v>
      </c>
      <c r="CR13" s="66" cm="1">
        <f t="array" aca="1" ref="CR13" ca="1">COUNTIF(CB13:CP13,INDIRECT("AR13"))</f>
        <v>0</v>
      </c>
      <c r="CS13" s="66"/>
      <c r="CT13" s="226"/>
      <c r="CU13" s="226"/>
      <c r="CV13" s="226"/>
      <c r="CW13" s="226"/>
      <c r="CX13" s="226"/>
      <c r="CY13" s="226"/>
      <c r="CZ13" s="226"/>
      <c r="DA13" s="67" t="str" cm="1">
        <f t="array" aca="1" ref="DA13" ca="1">INDIRECT("J13")</f>
        <v/>
      </c>
      <c r="DB13" s="226" cm="1">
        <f t="array" aca="1" ref="DB13" ca="1">IF(INDIRECT("N13")="-",0,COUNTA(INDIRECT("N13")))+IF(INDIRECT("W13")="-",0,COUNTA(INDIRECT("W13")))+IF(INDIRECT("AI13")="-",0,COUNTA(INDIRECT("AI13")))+IF(INDIRECT("AR13")="-",0,COUNTA(INDIRECT("AR13")))</f>
        <v>0</v>
      </c>
      <c r="DC13" s="226"/>
      <c r="DD13" s="67" cm="1">
        <f t="array" aca="1" ref="DD13" ca="1">INDIRECT("C13")</f>
        <v>0</v>
      </c>
      <c r="DE13" s="62"/>
      <c r="DF13" s="62" t="str" cm="1">
        <f t="array" aca="1" ref="DF13" ca="1">IFERROR(FIND("《",INDIRECT("N13")),"")</f>
        <v/>
      </c>
      <c r="DG13" s="62" t="str" cm="1">
        <f t="array" aca="1" ref="DG13" ca="1">IFERROR(FIND("《",INDIRECT("W13")),"")</f>
        <v/>
      </c>
      <c r="DH13" s="62" t="str" cm="1">
        <f t="array" aca="1" ref="DH13" ca="1">IFERROR(FIND("《",INDIRECT("AI13")),"")</f>
        <v/>
      </c>
      <c r="DI13" s="62" t="str" cm="1">
        <f t="array" aca="1" ref="DI13" ca="1">IFERROR(FIND("《",INDIRECT("AR13")),"")</f>
        <v/>
      </c>
    </row>
    <row r="14" spans="1:113" ht="19.5" customHeight="1" x14ac:dyDescent="0.15">
      <c r="A14" s="26"/>
      <c r="B14" s="60"/>
      <c r="C14" s="113"/>
      <c r="D14" s="47"/>
      <c r="E14" s="51"/>
      <c r="F14" s="52"/>
      <c r="G14" s="20"/>
      <c r="H14" s="4"/>
      <c r="I14" s="22"/>
      <c r="J14" s="310" t="str">
        <f ca="1">IF(DD14=0,"",IF(申込書!$B$6="","",申込書!$B$6))</f>
        <v/>
      </c>
      <c r="K14" s="311" t="str">
        <f ca="1">IF(DD14=0,"",IF(申込書!$B$4="","",SUBSTITUTE(SUBSTITUTE(申込書!$B$4,"学",""),"校","")))</f>
        <v/>
      </c>
      <c r="L14" s="310" t="str">
        <f ca="1">IF(DD14=0,"",IF(申込書!$D$4="","",ASC(申込書!$D$4)))</f>
        <v/>
      </c>
      <c r="M14" s="26"/>
      <c r="N14" s="23"/>
      <c r="O14" s="15"/>
      <c r="P14" s="16"/>
      <c r="Q14" s="15"/>
      <c r="R14" s="17"/>
      <c r="S14" s="15"/>
      <c r="T14" s="17"/>
      <c r="U14" s="148" t="str">
        <f t="shared" si="2"/>
        <v/>
      </c>
      <c r="V14" s="6"/>
      <c r="W14" s="106"/>
      <c r="X14" s="15"/>
      <c r="Y14" s="16"/>
      <c r="Z14" s="18"/>
      <c r="AA14" s="17"/>
      <c r="AB14" s="19"/>
      <c r="AC14" s="17"/>
      <c r="AD14" s="148" t="str">
        <f t="shared" si="3"/>
        <v/>
      </c>
      <c r="AE14" s="24"/>
      <c r="AF14" s="24"/>
      <c r="AG14" s="4" t="str">
        <f t="shared" si="0"/>
        <v>-</v>
      </c>
      <c r="AH14" s="5"/>
      <c r="AI14" s="23"/>
      <c r="AJ14" s="15"/>
      <c r="AK14" s="16"/>
      <c r="AL14" s="18"/>
      <c r="AM14" s="17"/>
      <c r="AN14" s="19"/>
      <c r="AO14" s="17"/>
      <c r="AP14" s="148" t="str">
        <f t="shared" si="4"/>
        <v/>
      </c>
      <c r="AQ14" s="125"/>
      <c r="AR14" s="23"/>
      <c r="AS14" s="15"/>
      <c r="AT14" s="16"/>
      <c r="AU14" s="18"/>
      <c r="AV14" s="17"/>
      <c r="AW14" s="19"/>
      <c r="AX14" s="17"/>
      <c r="AY14" s="148" t="str">
        <f t="shared" si="5"/>
        <v/>
      </c>
      <c r="AZ14" s="106"/>
      <c r="BA14" s="28"/>
      <c r="BB14" s="4" t="str">
        <f t="shared" si="6"/>
        <v>-</v>
      </c>
      <c r="BC14" s="274" t="str">
        <f t="shared" ca="1" si="1"/>
        <v/>
      </c>
      <c r="BD14" s="313" t="str">
        <f t="shared" ca="1" si="7"/>
        <v/>
      </c>
      <c r="BE14" s="314" t="str">
        <f ca="1">IF(DD14=0,"",IF(申込書!$D$6="","",申込書!$D$6))</f>
        <v/>
      </c>
      <c r="BF14" s="95"/>
      <c r="BG14" s="73" t="str" cm="1">
        <f t="array" aca="1" ref="BG14" ca="1">IF(クラス・種目リスト!$A$37=1,INDIRECT("$J14")&amp;INDIRECT("$H14")&amp;RIGHT(INDIRECT("$I14"),1),INDIRECT("$J14")&amp;INDIRECT("$H14"))</f>
        <v/>
      </c>
      <c r="BH14" s="66" t="str" cm="1">
        <f t="array" aca="1" ref="BH14" ca="1">IFERROR(HLOOKUP(INDIRECT("BG14"),クラス・種目リスト!$A$2:$L$33,3,FALSE),"-")</f>
        <v>-</v>
      </c>
      <c r="BI14" s="66" t="str" cm="1">
        <f t="array" aca="1" ref="BI14" ca="1">IFERROR(HLOOKUP(INDIRECT("BG14"),クラス・種目リスト!$A$2:$L$33,4,FALSE),"-")</f>
        <v>-</v>
      </c>
      <c r="BJ14" s="66" t="str" cm="1">
        <f t="array" aca="1" ref="BJ14" ca="1">IFERROR(HLOOKUP(INDIRECT("BG14"),クラス・種目リスト!$A$2:$L$33,5,FALSE),"-")</f>
        <v>-</v>
      </c>
      <c r="BK14" s="66" t="str" cm="1">
        <f t="array" aca="1" ref="BK14" ca="1">IFERROR(HLOOKUP(INDIRECT("BG14"),クラス・種目リスト!$A$2:$L$33,6,FALSE),"-")</f>
        <v>-</v>
      </c>
      <c r="BL14" s="66" t="str" cm="1">
        <f t="array" aca="1" ref="BL14" ca="1">IFERROR(HLOOKUP(INDIRECT("BG14"),クラス・種目リスト!$A$2:$L$33,7,FALSE),"-")</f>
        <v>-</v>
      </c>
      <c r="BM14" s="66" t="str" cm="1">
        <f t="array" aca="1" ref="BM14" ca="1">IFERROR(HLOOKUP(INDIRECT("BG14"),クラス・種目リスト!$A$2:$L$33,8,FALSE),"-")</f>
        <v>-</v>
      </c>
      <c r="BN14" s="66" t="str" cm="1">
        <f t="array" aca="1" ref="BN14" ca="1">IFERROR(HLOOKUP(INDIRECT("BG14"),クラス・種目リスト!$A$2:$L$33,9,FALSE),"-")</f>
        <v>-</v>
      </c>
      <c r="BO14" s="66" t="str" cm="1">
        <f t="array" aca="1" ref="BO14" ca="1">IFERROR(HLOOKUP(INDIRECT("BG14"),クラス・種目リスト!$A$2:$L$33,10,FALSE),"-")</f>
        <v>-</v>
      </c>
      <c r="BP14" s="66" t="str" cm="1">
        <f t="array" aca="1" ref="BP14" ca="1">IFERROR(HLOOKUP(INDIRECT("BG14"),クラス・種目リスト!$A$2:$L$33,11,FALSE),"-")</f>
        <v>-</v>
      </c>
      <c r="BQ14" s="66" t="str" cm="1">
        <f t="array" aca="1" ref="BQ14" ca="1">IFERROR(HLOOKUP(INDIRECT("BG14"),クラス・種目リスト!$A$2:$L$33,12,FALSE),"-")</f>
        <v>-</v>
      </c>
      <c r="BR14" s="66" t="str" cm="1">
        <f t="array" aca="1" ref="BR14" ca="1">IFERROR(HLOOKUP(INDIRECT("BG14"),クラス・種目リスト!$A$2:$L$33,13,FALSE),"-")</f>
        <v>-</v>
      </c>
      <c r="BS14" s="66" t="str" cm="1">
        <f t="array" aca="1" ref="BS14" ca="1">IFERROR(HLOOKUP(INDIRECT("BG14"),クラス・種目リスト!$A$2:$L$33,14,FALSE),"-")</f>
        <v>-</v>
      </c>
      <c r="BT14" s="66" t="str" cm="1">
        <f t="array" aca="1" ref="BT14" ca="1">IFERROR(HLOOKUP(INDIRECT("BG14"),クラス・種目リスト!$A$2:$L$33,15,FALSE),"-")</f>
        <v>-</v>
      </c>
      <c r="BU14" s="66" t="str" cm="1">
        <f t="array" aca="1" ref="BU14" ca="1">IFERROR(HLOOKUP(INDIRECT("BG14"),クラス・種目リスト!$A$2:$L$33,16,FALSE),"-")</f>
        <v>-</v>
      </c>
      <c r="BV14" s="66" t="str" cm="1">
        <f t="array" aca="1" ref="BV14" ca="1">IFERROR(HLOOKUP(INDIRECT("BG14"),クラス・種目リスト!$A$2:$L$33,17,FALSE),"-")</f>
        <v>-</v>
      </c>
      <c r="BW14" s="66" cm="1">
        <f t="array" aca="1" ref="BW14" ca="1">COUNTIF(BH14:BV14,INDIRECT("N14"))</f>
        <v>0</v>
      </c>
      <c r="BX14" s="66" cm="1">
        <f t="array" aca="1" ref="BX14" ca="1">COUNTIF(BH14:BV14,INDIRECT("W14"))</f>
        <v>0</v>
      </c>
      <c r="BY14" s="66"/>
      <c r="BZ14" s="66"/>
      <c r="CA14" s="66"/>
      <c r="CB14" s="66" t="str" cm="1">
        <f t="array" aca="1" ref="CB14" ca="1">IFERROR(HLOOKUP(INDIRECT("BG14"),クラス・種目リスト!$A$2:$L$33,18,FALSE),"-")</f>
        <v>-</v>
      </c>
      <c r="CC14" s="66" t="str" cm="1">
        <f t="array" aca="1" ref="CC14" ca="1">IFERROR(HLOOKUP(INDIRECT("BG14"),クラス・種目リスト!$A$2:$L$33,19,FALSE),"-")</f>
        <v>-</v>
      </c>
      <c r="CD14" s="66" t="str" cm="1">
        <f t="array" aca="1" ref="CD14" ca="1">IFERROR(HLOOKUP(INDIRECT("BG14"),クラス・種目リスト!$A$2:$L$33,20,FALSE),"-")</f>
        <v>-</v>
      </c>
      <c r="CE14" s="66" t="str" cm="1">
        <f t="array" aca="1" ref="CE14" ca="1">IFERROR(HLOOKUP(INDIRECT("BG14"),クラス・種目リスト!$A$2:$L$33,21,FALSE),"-")</f>
        <v>-</v>
      </c>
      <c r="CF14" s="66" t="str" cm="1">
        <f t="array" aca="1" ref="CF14" ca="1">IFERROR(HLOOKUP(INDIRECT("BG14"),クラス・種目リスト!$A$2:$L$33,22,FALSE),"-")</f>
        <v>-</v>
      </c>
      <c r="CG14" s="66" t="str" cm="1">
        <f t="array" aca="1" ref="CG14" ca="1">IFERROR(HLOOKUP(INDIRECT("BG14"),クラス・種目リスト!$A$2:$L$33,23,FALSE),"-")</f>
        <v>-</v>
      </c>
      <c r="CH14" s="66" t="str" cm="1">
        <f t="array" aca="1" ref="CH14" ca="1">IFERROR(HLOOKUP(INDIRECT("BG14"),クラス・種目リスト!$A$2:$L$33,24,FALSE),"-")</f>
        <v>-</v>
      </c>
      <c r="CI14" s="66" t="str" cm="1">
        <f t="array" aca="1" ref="CI14" ca="1">IFERROR(HLOOKUP(INDIRECT("BG14"),クラス・種目リスト!$A$2:$L$33,25,FALSE),"-")</f>
        <v>-</v>
      </c>
      <c r="CJ14" s="66" t="str" cm="1">
        <f t="array" aca="1" ref="CJ14" ca="1">IFERROR(HLOOKUP(INDIRECT("BG14"),クラス・種目リスト!$A$2:$L$33,26,FALSE),"-")</f>
        <v>-</v>
      </c>
      <c r="CK14" s="66" t="str" cm="1">
        <f t="array" aca="1" ref="CK14" ca="1">IFERROR(HLOOKUP(INDIRECT("BG14"),クラス・種目リスト!$A$2:$L$33,27,FALSE),"-")</f>
        <v>-</v>
      </c>
      <c r="CL14" s="66" t="str" cm="1">
        <f t="array" aca="1" ref="CL14" ca="1">IFERROR(HLOOKUP(INDIRECT("BG14"),クラス・種目リスト!$A$2:$L$33,28,FALSE),"-")</f>
        <v>-</v>
      </c>
      <c r="CM14" s="66" t="str" cm="1">
        <f t="array" aca="1" ref="CM14" ca="1">IFERROR(HLOOKUP(INDIRECT("BG14"),クラス・種目リスト!$A$2:$L$33,29,FALSE),"-")</f>
        <v>-</v>
      </c>
      <c r="CN14" s="66" t="str" cm="1">
        <f t="array" aca="1" ref="CN14" ca="1">IFERROR(HLOOKUP(INDIRECT("BG14"),クラス・種目リスト!$A$2:$L$33,30,FALSE),"-")</f>
        <v>-</v>
      </c>
      <c r="CO14" s="66" t="str" cm="1">
        <f t="array" aca="1" ref="CO14" ca="1">IFERROR(HLOOKUP(INDIRECT("BG14"),クラス・種目リスト!$A$2:$L$33,31,FALSE),"-")</f>
        <v>-</v>
      </c>
      <c r="CP14" s="66" t="str" cm="1">
        <f t="array" aca="1" ref="CP14" ca="1">IFERROR(HLOOKUP(INDIRECT("BG14"),クラス・種目リスト!$A$2:$L$33,32,FALSE),"-")</f>
        <v>-</v>
      </c>
      <c r="CQ14" s="66" cm="1">
        <f t="array" aca="1" ref="CQ14" ca="1">COUNTIF(CB14:CP14,INDIRECT("AI14"))</f>
        <v>0</v>
      </c>
      <c r="CR14" s="66" cm="1">
        <f t="array" aca="1" ref="CR14" ca="1">COUNTIF(CB14:CP14,INDIRECT("AR14"))</f>
        <v>0</v>
      </c>
      <c r="CS14" s="66"/>
      <c r="CT14" s="226"/>
      <c r="CU14" s="226"/>
      <c r="CV14" s="226"/>
      <c r="CW14" s="226"/>
      <c r="CX14" s="226"/>
      <c r="CY14" s="226"/>
      <c r="CZ14" s="226"/>
      <c r="DA14" s="67" t="str" cm="1">
        <f t="array" aca="1" ref="DA14" ca="1">INDIRECT("J14")</f>
        <v/>
      </c>
      <c r="DB14" s="226" cm="1">
        <f t="array" aca="1" ref="DB14" ca="1">IF(INDIRECT("N14")="-",0,COUNTA(INDIRECT("N14")))+IF(INDIRECT("W14")="-",0,COUNTA(INDIRECT("W14")))+IF(INDIRECT("AI14")="-",0,COUNTA(INDIRECT("AI14")))+IF(INDIRECT("AR14")="-",0,COUNTA(INDIRECT("AR14")))</f>
        <v>0</v>
      </c>
      <c r="DC14" s="226"/>
      <c r="DD14" s="67" cm="1">
        <f t="array" aca="1" ref="DD14" ca="1">INDIRECT("C14")</f>
        <v>0</v>
      </c>
      <c r="DE14" s="62"/>
      <c r="DF14" s="62" t="str" cm="1">
        <f t="array" aca="1" ref="DF14" ca="1">IFERROR(FIND("《",INDIRECT("N14")),"")</f>
        <v/>
      </c>
      <c r="DG14" s="62" t="str" cm="1">
        <f t="array" aca="1" ref="DG14" ca="1">IFERROR(FIND("《",INDIRECT("W14")),"")</f>
        <v/>
      </c>
      <c r="DH14" s="62" t="str" cm="1">
        <f t="array" aca="1" ref="DH14" ca="1">IFERROR(FIND("《",INDIRECT("AI14")),"")</f>
        <v/>
      </c>
      <c r="DI14" s="62" t="str" cm="1">
        <f t="array" aca="1" ref="DI14" ca="1">IFERROR(FIND("《",INDIRECT("AR14")),"")</f>
        <v/>
      </c>
    </row>
    <row r="15" spans="1:113" ht="19.5" customHeight="1" x14ac:dyDescent="0.15">
      <c r="A15" s="26"/>
      <c r="B15" s="60"/>
      <c r="C15" s="114"/>
      <c r="D15" s="50"/>
      <c r="E15" s="51"/>
      <c r="F15" s="52"/>
      <c r="G15" s="20"/>
      <c r="H15" s="4"/>
      <c r="I15" s="22"/>
      <c r="J15" s="310" t="str">
        <f ca="1">IF(DD15=0,"",IF(申込書!$B$6="","",申込書!$B$6))</f>
        <v/>
      </c>
      <c r="K15" s="311" t="str">
        <f ca="1">IF(DD15=0,"",IF(申込書!$B$4="","",SUBSTITUTE(SUBSTITUTE(申込書!$B$4,"学",""),"校","")))</f>
        <v/>
      </c>
      <c r="L15" s="310" t="str">
        <f ca="1">IF(DD15=0,"",IF(申込書!$D$4="","",ASC(申込書!$D$4)))</f>
        <v/>
      </c>
      <c r="M15" s="26"/>
      <c r="N15" s="23"/>
      <c r="O15" s="15"/>
      <c r="P15" s="16"/>
      <c r="Q15" s="15"/>
      <c r="R15" s="17"/>
      <c r="S15" s="15"/>
      <c r="T15" s="17"/>
      <c r="U15" s="148" t="str">
        <f t="shared" si="2"/>
        <v/>
      </c>
      <c r="V15" s="6"/>
      <c r="W15" s="106"/>
      <c r="X15" s="15"/>
      <c r="Y15" s="16"/>
      <c r="Z15" s="18"/>
      <c r="AA15" s="17"/>
      <c r="AB15" s="19"/>
      <c r="AC15" s="17"/>
      <c r="AD15" s="148" t="str">
        <f t="shared" si="3"/>
        <v/>
      </c>
      <c r="AE15" s="24"/>
      <c r="AF15" s="24"/>
      <c r="AG15" s="4" t="str">
        <f t="shared" si="0"/>
        <v>-</v>
      </c>
      <c r="AH15" s="5"/>
      <c r="AI15" s="23"/>
      <c r="AJ15" s="15"/>
      <c r="AK15" s="16"/>
      <c r="AL15" s="18"/>
      <c r="AM15" s="17"/>
      <c r="AN15" s="19"/>
      <c r="AO15" s="17"/>
      <c r="AP15" s="148" t="str">
        <f t="shared" si="4"/>
        <v/>
      </c>
      <c r="AQ15" s="125"/>
      <c r="AR15" s="23"/>
      <c r="AS15" s="15"/>
      <c r="AT15" s="16"/>
      <c r="AU15" s="18"/>
      <c r="AV15" s="17"/>
      <c r="AW15" s="19"/>
      <c r="AX15" s="17"/>
      <c r="AY15" s="148" t="str">
        <f t="shared" si="5"/>
        <v/>
      </c>
      <c r="AZ15" s="106"/>
      <c r="BA15" s="28"/>
      <c r="BB15" s="4" t="str">
        <f t="shared" si="6"/>
        <v>-</v>
      </c>
      <c r="BC15" s="274" t="str">
        <f t="shared" ca="1" si="1"/>
        <v/>
      </c>
      <c r="BD15" s="313" t="str">
        <f t="shared" ca="1" si="7"/>
        <v/>
      </c>
      <c r="BE15" s="314" t="str">
        <f ca="1">IF(DD15=0,"",IF(申込書!$D$6="","",申込書!$D$6))</f>
        <v/>
      </c>
      <c r="BF15" s="95"/>
      <c r="BG15" s="73" t="str" cm="1">
        <f t="array" aca="1" ref="BG15" ca="1">IF(クラス・種目リスト!$A$37=1,INDIRECT("$J15")&amp;INDIRECT("$H15")&amp;RIGHT(INDIRECT("$I15"),1),INDIRECT("$J15")&amp;INDIRECT("$H15"))</f>
        <v/>
      </c>
      <c r="BH15" s="66" t="str" cm="1">
        <f t="array" aca="1" ref="BH15" ca="1">IFERROR(HLOOKUP(INDIRECT("BG15"),クラス・種目リスト!$A$2:$L$33,3,FALSE),"-")</f>
        <v>-</v>
      </c>
      <c r="BI15" s="66" t="str" cm="1">
        <f t="array" aca="1" ref="BI15" ca="1">IFERROR(HLOOKUP(INDIRECT("BG15"),クラス・種目リスト!$A$2:$L$33,4,FALSE),"-")</f>
        <v>-</v>
      </c>
      <c r="BJ15" s="66" t="str" cm="1">
        <f t="array" aca="1" ref="BJ15" ca="1">IFERROR(HLOOKUP(INDIRECT("BG15"),クラス・種目リスト!$A$2:$L$33,5,FALSE),"-")</f>
        <v>-</v>
      </c>
      <c r="BK15" s="66" t="str" cm="1">
        <f t="array" aca="1" ref="BK15" ca="1">IFERROR(HLOOKUP(INDIRECT("BG15"),クラス・種目リスト!$A$2:$L$33,6,FALSE),"-")</f>
        <v>-</v>
      </c>
      <c r="BL15" s="66" t="str" cm="1">
        <f t="array" aca="1" ref="BL15" ca="1">IFERROR(HLOOKUP(INDIRECT("BG15"),クラス・種目リスト!$A$2:$L$33,7,FALSE),"-")</f>
        <v>-</v>
      </c>
      <c r="BM15" s="66" t="str" cm="1">
        <f t="array" aca="1" ref="BM15" ca="1">IFERROR(HLOOKUP(INDIRECT("BG15"),クラス・種目リスト!$A$2:$L$33,8,FALSE),"-")</f>
        <v>-</v>
      </c>
      <c r="BN15" s="66" t="str" cm="1">
        <f t="array" aca="1" ref="BN15" ca="1">IFERROR(HLOOKUP(INDIRECT("BG15"),クラス・種目リスト!$A$2:$L$33,9,FALSE),"-")</f>
        <v>-</v>
      </c>
      <c r="BO15" s="66" t="str" cm="1">
        <f t="array" aca="1" ref="BO15" ca="1">IFERROR(HLOOKUP(INDIRECT("BG15"),クラス・種目リスト!$A$2:$L$33,10,FALSE),"-")</f>
        <v>-</v>
      </c>
      <c r="BP15" s="66" t="str" cm="1">
        <f t="array" aca="1" ref="BP15" ca="1">IFERROR(HLOOKUP(INDIRECT("BG15"),クラス・種目リスト!$A$2:$L$33,11,FALSE),"-")</f>
        <v>-</v>
      </c>
      <c r="BQ15" s="66" t="str" cm="1">
        <f t="array" aca="1" ref="BQ15" ca="1">IFERROR(HLOOKUP(INDIRECT("BG15"),クラス・種目リスト!$A$2:$L$33,12,FALSE),"-")</f>
        <v>-</v>
      </c>
      <c r="BR15" s="66" t="str" cm="1">
        <f t="array" aca="1" ref="BR15" ca="1">IFERROR(HLOOKUP(INDIRECT("BG15"),クラス・種目リスト!$A$2:$L$33,13,FALSE),"-")</f>
        <v>-</v>
      </c>
      <c r="BS15" s="66" t="str" cm="1">
        <f t="array" aca="1" ref="BS15" ca="1">IFERROR(HLOOKUP(INDIRECT("BG15"),クラス・種目リスト!$A$2:$L$33,14,FALSE),"-")</f>
        <v>-</v>
      </c>
      <c r="BT15" s="66" t="str" cm="1">
        <f t="array" aca="1" ref="BT15" ca="1">IFERROR(HLOOKUP(INDIRECT("BG15"),クラス・種目リスト!$A$2:$L$33,15,FALSE),"-")</f>
        <v>-</v>
      </c>
      <c r="BU15" s="66" t="str" cm="1">
        <f t="array" aca="1" ref="BU15" ca="1">IFERROR(HLOOKUP(INDIRECT("BG15"),クラス・種目リスト!$A$2:$L$33,16,FALSE),"-")</f>
        <v>-</v>
      </c>
      <c r="BV15" s="66" t="str" cm="1">
        <f t="array" aca="1" ref="BV15" ca="1">IFERROR(HLOOKUP(INDIRECT("BG15"),クラス・種目リスト!$A$2:$L$33,17,FALSE),"-")</f>
        <v>-</v>
      </c>
      <c r="BW15" s="66" cm="1">
        <f t="array" aca="1" ref="BW15" ca="1">COUNTIF(BH15:BV15,INDIRECT("N15"))</f>
        <v>0</v>
      </c>
      <c r="BX15" s="66" cm="1">
        <f t="array" aca="1" ref="BX15" ca="1">COUNTIF(BH15:BV15,INDIRECT("W15"))</f>
        <v>0</v>
      </c>
      <c r="BY15" s="66"/>
      <c r="BZ15" s="66"/>
      <c r="CA15" s="66"/>
      <c r="CB15" s="66" t="str" cm="1">
        <f t="array" aca="1" ref="CB15" ca="1">IFERROR(HLOOKUP(INDIRECT("BG15"),クラス・種目リスト!$A$2:$L$33,18,FALSE),"-")</f>
        <v>-</v>
      </c>
      <c r="CC15" s="66" t="str" cm="1">
        <f t="array" aca="1" ref="CC15" ca="1">IFERROR(HLOOKUP(INDIRECT("BG15"),クラス・種目リスト!$A$2:$L$33,19,FALSE),"-")</f>
        <v>-</v>
      </c>
      <c r="CD15" s="66" t="str" cm="1">
        <f t="array" aca="1" ref="CD15" ca="1">IFERROR(HLOOKUP(INDIRECT("BG15"),クラス・種目リスト!$A$2:$L$33,20,FALSE),"-")</f>
        <v>-</v>
      </c>
      <c r="CE15" s="66" t="str" cm="1">
        <f t="array" aca="1" ref="CE15" ca="1">IFERROR(HLOOKUP(INDIRECT("BG15"),クラス・種目リスト!$A$2:$L$33,21,FALSE),"-")</f>
        <v>-</v>
      </c>
      <c r="CF15" s="66" t="str" cm="1">
        <f t="array" aca="1" ref="CF15" ca="1">IFERROR(HLOOKUP(INDIRECT("BG15"),クラス・種目リスト!$A$2:$L$33,22,FALSE),"-")</f>
        <v>-</v>
      </c>
      <c r="CG15" s="66" t="str" cm="1">
        <f t="array" aca="1" ref="CG15" ca="1">IFERROR(HLOOKUP(INDIRECT("BG15"),クラス・種目リスト!$A$2:$L$33,23,FALSE),"-")</f>
        <v>-</v>
      </c>
      <c r="CH15" s="66" t="str" cm="1">
        <f t="array" aca="1" ref="CH15" ca="1">IFERROR(HLOOKUP(INDIRECT("BG15"),クラス・種目リスト!$A$2:$L$33,24,FALSE),"-")</f>
        <v>-</v>
      </c>
      <c r="CI15" s="66" t="str" cm="1">
        <f t="array" aca="1" ref="CI15" ca="1">IFERROR(HLOOKUP(INDIRECT("BG15"),クラス・種目リスト!$A$2:$L$33,25,FALSE),"-")</f>
        <v>-</v>
      </c>
      <c r="CJ15" s="66" t="str" cm="1">
        <f t="array" aca="1" ref="CJ15" ca="1">IFERROR(HLOOKUP(INDIRECT("BG15"),クラス・種目リスト!$A$2:$L$33,26,FALSE),"-")</f>
        <v>-</v>
      </c>
      <c r="CK15" s="66" t="str" cm="1">
        <f t="array" aca="1" ref="CK15" ca="1">IFERROR(HLOOKUP(INDIRECT("BG15"),クラス・種目リスト!$A$2:$L$33,27,FALSE),"-")</f>
        <v>-</v>
      </c>
      <c r="CL15" s="66" t="str" cm="1">
        <f t="array" aca="1" ref="CL15" ca="1">IFERROR(HLOOKUP(INDIRECT("BG15"),クラス・種目リスト!$A$2:$L$33,28,FALSE),"-")</f>
        <v>-</v>
      </c>
      <c r="CM15" s="66" t="str" cm="1">
        <f t="array" aca="1" ref="CM15" ca="1">IFERROR(HLOOKUP(INDIRECT("BG15"),クラス・種目リスト!$A$2:$L$33,29,FALSE),"-")</f>
        <v>-</v>
      </c>
      <c r="CN15" s="66" t="str" cm="1">
        <f t="array" aca="1" ref="CN15" ca="1">IFERROR(HLOOKUP(INDIRECT("BG15"),クラス・種目リスト!$A$2:$L$33,30,FALSE),"-")</f>
        <v>-</v>
      </c>
      <c r="CO15" s="66" t="str" cm="1">
        <f t="array" aca="1" ref="CO15" ca="1">IFERROR(HLOOKUP(INDIRECT("BG15"),クラス・種目リスト!$A$2:$L$33,31,FALSE),"-")</f>
        <v>-</v>
      </c>
      <c r="CP15" s="66" t="str" cm="1">
        <f t="array" aca="1" ref="CP15" ca="1">IFERROR(HLOOKUP(INDIRECT("BG15"),クラス・種目リスト!$A$2:$L$33,32,FALSE),"-")</f>
        <v>-</v>
      </c>
      <c r="CQ15" s="66" cm="1">
        <f t="array" aca="1" ref="CQ15" ca="1">COUNTIF(CB15:CP15,INDIRECT("AI15"))</f>
        <v>0</v>
      </c>
      <c r="CR15" s="66" cm="1">
        <f t="array" aca="1" ref="CR15" ca="1">COUNTIF(CB15:CP15,INDIRECT("AR15"))</f>
        <v>0</v>
      </c>
      <c r="CS15" s="66"/>
      <c r="CT15" s="226"/>
      <c r="CU15" s="226"/>
      <c r="CV15" s="226"/>
      <c r="CW15" s="226"/>
      <c r="CX15" s="226"/>
      <c r="CY15" s="226"/>
      <c r="CZ15" s="226"/>
      <c r="DA15" s="67" t="str" cm="1">
        <f t="array" aca="1" ref="DA15" ca="1">INDIRECT("J15")</f>
        <v/>
      </c>
      <c r="DB15" s="226" cm="1">
        <f t="array" aca="1" ref="DB15" ca="1">IF(INDIRECT("N15")="-",0,COUNTA(INDIRECT("N15")))+IF(INDIRECT("W15")="-",0,COUNTA(INDIRECT("W15")))+IF(INDIRECT("AI15")="-",0,COUNTA(INDIRECT("AI15")))+IF(INDIRECT("AR15")="-",0,COUNTA(INDIRECT("AR15")))</f>
        <v>0</v>
      </c>
      <c r="DC15" s="226"/>
      <c r="DD15" s="67" cm="1">
        <f t="array" aca="1" ref="DD15" ca="1">INDIRECT("C15")</f>
        <v>0</v>
      </c>
      <c r="DE15" s="62"/>
      <c r="DF15" s="62" t="str" cm="1">
        <f t="array" aca="1" ref="DF15" ca="1">IFERROR(FIND("《",INDIRECT("N15")),"")</f>
        <v/>
      </c>
      <c r="DG15" s="62" t="str" cm="1">
        <f t="array" aca="1" ref="DG15" ca="1">IFERROR(FIND("《",INDIRECT("W15")),"")</f>
        <v/>
      </c>
      <c r="DH15" s="62" t="str" cm="1">
        <f t="array" aca="1" ref="DH15" ca="1">IFERROR(FIND("《",INDIRECT("AI15")),"")</f>
        <v/>
      </c>
      <c r="DI15" s="62" t="str" cm="1">
        <f t="array" aca="1" ref="DI15" ca="1">IFERROR(FIND("《",INDIRECT("AR15")),"")</f>
        <v/>
      </c>
    </row>
    <row r="16" spans="1:113" ht="19.5" customHeight="1" x14ac:dyDescent="0.15">
      <c r="A16" s="26"/>
      <c r="B16" s="60"/>
      <c r="C16" s="113"/>
      <c r="D16" s="47"/>
      <c r="E16" s="51"/>
      <c r="F16" s="52"/>
      <c r="G16" s="20"/>
      <c r="H16" s="4"/>
      <c r="I16" s="22"/>
      <c r="J16" s="310" t="str">
        <f ca="1">IF(DD16=0,"",IF(申込書!$B$6="","",申込書!$B$6))</f>
        <v/>
      </c>
      <c r="K16" s="311" t="str">
        <f ca="1">IF(DD16=0,"",IF(申込書!$B$4="","",SUBSTITUTE(SUBSTITUTE(申込書!$B$4,"学",""),"校","")))</f>
        <v/>
      </c>
      <c r="L16" s="310" t="str">
        <f ca="1">IF(DD16=0,"",IF(申込書!$D$4="","",ASC(申込書!$D$4)))</f>
        <v/>
      </c>
      <c r="M16" s="26"/>
      <c r="N16" s="23"/>
      <c r="O16" s="15"/>
      <c r="P16" s="16"/>
      <c r="Q16" s="15"/>
      <c r="R16" s="17"/>
      <c r="S16" s="15"/>
      <c r="T16" s="17"/>
      <c r="U16" s="148" t="str">
        <f t="shared" si="2"/>
        <v/>
      </c>
      <c r="V16" s="6"/>
      <c r="W16" s="106"/>
      <c r="X16" s="15"/>
      <c r="Y16" s="16"/>
      <c r="Z16" s="18"/>
      <c r="AA16" s="17"/>
      <c r="AB16" s="19"/>
      <c r="AC16" s="17"/>
      <c r="AD16" s="148" t="str">
        <f t="shared" si="3"/>
        <v/>
      </c>
      <c r="AE16" s="24"/>
      <c r="AF16" s="24"/>
      <c r="AG16" s="4" t="str">
        <f t="shared" si="0"/>
        <v>-</v>
      </c>
      <c r="AH16" s="5"/>
      <c r="AI16" s="23"/>
      <c r="AJ16" s="15"/>
      <c r="AK16" s="16"/>
      <c r="AL16" s="18"/>
      <c r="AM16" s="17"/>
      <c r="AN16" s="19"/>
      <c r="AO16" s="17"/>
      <c r="AP16" s="148" t="str">
        <f t="shared" si="4"/>
        <v/>
      </c>
      <c r="AQ16" s="125"/>
      <c r="AR16" s="23"/>
      <c r="AS16" s="15"/>
      <c r="AT16" s="16"/>
      <c r="AU16" s="18"/>
      <c r="AV16" s="17"/>
      <c r="AW16" s="19"/>
      <c r="AX16" s="17"/>
      <c r="AY16" s="148" t="str">
        <f t="shared" si="5"/>
        <v/>
      </c>
      <c r="AZ16" s="106"/>
      <c r="BA16" s="28"/>
      <c r="BB16" s="4" t="str">
        <f t="shared" si="6"/>
        <v>-</v>
      </c>
      <c r="BC16" s="274" t="str">
        <f t="shared" ca="1" si="1"/>
        <v/>
      </c>
      <c r="BD16" s="313" t="str">
        <f t="shared" ca="1" si="7"/>
        <v/>
      </c>
      <c r="BE16" s="314" t="str">
        <f ca="1">IF(DD16=0,"",IF(申込書!$D$6="","",申込書!$D$6))</f>
        <v/>
      </c>
      <c r="BF16" s="95"/>
      <c r="BG16" s="73" t="str" cm="1">
        <f t="array" aca="1" ref="BG16" ca="1">IF(クラス・種目リスト!$A$37=1,INDIRECT("$J16")&amp;INDIRECT("$H16")&amp;RIGHT(INDIRECT("$I16"),1),INDIRECT("$J16")&amp;INDIRECT("$H16"))</f>
        <v/>
      </c>
      <c r="BH16" s="66" t="str" cm="1">
        <f t="array" aca="1" ref="BH16" ca="1">IFERROR(HLOOKUP(INDIRECT("BG16"),クラス・種目リスト!$A$2:$L$33,3,FALSE),"-")</f>
        <v>-</v>
      </c>
      <c r="BI16" s="66" t="str" cm="1">
        <f t="array" aca="1" ref="BI16" ca="1">IFERROR(HLOOKUP(INDIRECT("BG16"),クラス・種目リスト!$A$2:$L$33,4,FALSE),"-")</f>
        <v>-</v>
      </c>
      <c r="BJ16" s="66" t="str" cm="1">
        <f t="array" aca="1" ref="BJ16" ca="1">IFERROR(HLOOKUP(INDIRECT("BG16"),クラス・種目リスト!$A$2:$L$33,5,FALSE),"-")</f>
        <v>-</v>
      </c>
      <c r="BK16" s="66" t="str" cm="1">
        <f t="array" aca="1" ref="BK16" ca="1">IFERROR(HLOOKUP(INDIRECT("BG16"),クラス・種目リスト!$A$2:$L$33,6,FALSE),"-")</f>
        <v>-</v>
      </c>
      <c r="BL16" s="66" t="str" cm="1">
        <f t="array" aca="1" ref="BL16" ca="1">IFERROR(HLOOKUP(INDIRECT("BG16"),クラス・種目リスト!$A$2:$L$33,7,FALSE),"-")</f>
        <v>-</v>
      </c>
      <c r="BM16" s="66" t="str" cm="1">
        <f t="array" aca="1" ref="BM16" ca="1">IFERROR(HLOOKUP(INDIRECT("BG16"),クラス・種目リスト!$A$2:$L$33,8,FALSE),"-")</f>
        <v>-</v>
      </c>
      <c r="BN16" s="66" t="str" cm="1">
        <f t="array" aca="1" ref="BN16" ca="1">IFERROR(HLOOKUP(INDIRECT("BG16"),クラス・種目リスト!$A$2:$L$33,9,FALSE),"-")</f>
        <v>-</v>
      </c>
      <c r="BO16" s="66" t="str" cm="1">
        <f t="array" aca="1" ref="BO16" ca="1">IFERROR(HLOOKUP(INDIRECT("BG16"),クラス・種目リスト!$A$2:$L$33,10,FALSE),"-")</f>
        <v>-</v>
      </c>
      <c r="BP16" s="66" t="str" cm="1">
        <f t="array" aca="1" ref="BP16" ca="1">IFERROR(HLOOKUP(INDIRECT("BG16"),クラス・種目リスト!$A$2:$L$33,11,FALSE),"-")</f>
        <v>-</v>
      </c>
      <c r="BQ16" s="66" t="str" cm="1">
        <f t="array" aca="1" ref="BQ16" ca="1">IFERROR(HLOOKUP(INDIRECT("BG16"),クラス・種目リスト!$A$2:$L$33,12,FALSE),"-")</f>
        <v>-</v>
      </c>
      <c r="BR16" s="66" t="str" cm="1">
        <f t="array" aca="1" ref="BR16" ca="1">IFERROR(HLOOKUP(INDIRECT("BG16"),クラス・種目リスト!$A$2:$L$33,13,FALSE),"-")</f>
        <v>-</v>
      </c>
      <c r="BS16" s="66" t="str" cm="1">
        <f t="array" aca="1" ref="BS16" ca="1">IFERROR(HLOOKUP(INDIRECT("BG16"),クラス・種目リスト!$A$2:$L$33,14,FALSE),"-")</f>
        <v>-</v>
      </c>
      <c r="BT16" s="66" t="str" cm="1">
        <f t="array" aca="1" ref="BT16" ca="1">IFERROR(HLOOKUP(INDIRECT("BG16"),クラス・種目リスト!$A$2:$L$33,15,FALSE),"-")</f>
        <v>-</v>
      </c>
      <c r="BU16" s="66" t="str" cm="1">
        <f t="array" aca="1" ref="BU16" ca="1">IFERROR(HLOOKUP(INDIRECT("BG16"),クラス・種目リスト!$A$2:$L$33,16,FALSE),"-")</f>
        <v>-</v>
      </c>
      <c r="BV16" s="66" t="str" cm="1">
        <f t="array" aca="1" ref="BV16" ca="1">IFERROR(HLOOKUP(INDIRECT("BG16"),クラス・種目リスト!$A$2:$L$33,17,FALSE),"-")</f>
        <v>-</v>
      </c>
      <c r="BW16" s="66" cm="1">
        <f t="array" aca="1" ref="BW16" ca="1">COUNTIF(BH16:BV16,INDIRECT("N16"))</f>
        <v>0</v>
      </c>
      <c r="BX16" s="66" cm="1">
        <f t="array" aca="1" ref="BX16" ca="1">COUNTIF(BH16:BV16,INDIRECT("W16"))</f>
        <v>0</v>
      </c>
      <c r="BY16" s="66"/>
      <c r="BZ16" s="66"/>
      <c r="CA16" s="66"/>
      <c r="CB16" s="66" t="str" cm="1">
        <f t="array" aca="1" ref="CB16" ca="1">IFERROR(HLOOKUP(INDIRECT("BG16"),クラス・種目リスト!$A$2:$L$33,18,FALSE),"-")</f>
        <v>-</v>
      </c>
      <c r="CC16" s="66" t="str" cm="1">
        <f t="array" aca="1" ref="CC16" ca="1">IFERROR(HLOOKUP(INDIRECT("BG16"),クラス・種目リスト!$A$2:$L$33,19,FALSE),"-")</f>
        <v>-</v>
      </c>
      <c r="CD16" s="66" t="str" cm="1">
        <f t="array" aca="1" ref="CD16" ca="1">IFERROR(HLOOKUP(INDIRECT("BG16"),クラス・種目リスト!$A$2:$L$33,20,FALSE),"-")</f>
        <v>-</v>
      </c>
      <c r="CE16" s="66" t="str" cm="1">
        <f t="array" aca="1" ref="CE16" ca="1">IFERROR(HLOOKUP(INDIRECT("BG16"),クラス・種目リスト!$A$2:$L$33,21,FALSE),"-")</f>
        <v>-</v>
      </c>
      <c r="CF16" s="66" t="str" cm="1">
        <f t="array" aca="1" ref="CF16" ca="1">IFERROR(HLOOKUP(INDIRECT("BG16"),クラス・種目リスト!$A$2:$L$33,22,FALSE),"-")</f>
        <v>-</v>
      </c>
      <c r="CG16" s="66" t="str" cm="1">
        <f t="array" aca="1" ref="CG16" ca="1">IFERROR(HLOOKUP(INDIRECT("BG16"),クラス・種目リスト!$A$2:$L$33,23,FALSE),"-")</f>
        <v>-</v>
      </c>
      <c r="CH16" s="66" t="str" cm="1">
        <f t="array" aca="1" ref="CH16" ca="1">IFERROR(HLOOKUP(INDIRECT("BG16"),クラス・種目リスト!$A$2:$L$33,24,FALSE),"-")</f>
        <v>-</v>
      </c>
      <c r="CI16" s="66" t="str" cm="1">
        <f t="array" aca="1" ref="CI16" ca="1">IFERROR(HLOOKUP(INDIRECT("BG16"),クラス・種目リスト!$A$2:$L$33,25,FALSE),"-")</f>
        <v>-</v>
      </c>
      <c r="CJ16" s="66" t="str" cm="1">
        <f t="array" aca="1" ref="CJ16" ca="1">IFERROR(HLOOKUP(INDIRECT("BG16"),クラス・種目リスト!$A$2:$L$33,26,FALSE),"-")</f>
        <v>-</v>
      </c>
      <c r="CK16" s="66" t="str" cm="1">
        <f t="array" aca="1" ref="CK16" ca="1">IFERROR(HLOOKUP(INDIRECT("BG16"),クラス・種目リスト!$A$2:$L$33,27,FALSE),"-")</f>
        <v>-</v>
      </c>
      <c r="CL16" s="66" t="str" cm="1">
        <f t="array" aca="1" ref="CL16" ca="1">IFERROR(HLOOKUP(INDIRECT("BG16"),クラス・種目リスト!$A$2:$L$33,28,FALSE),"-")</f>
        <v>-</v>
      </c>
      <c r="CM16" s="66" t="str" cm="1">
        <f t="array" aca="1" ref="CM16" ca="1">IFERROR(HLOOKUP(INDIRECT("BG16"),クラス・種目リスト!$A$2:$L$33,29,FALSE),"-")</f>
        <v>-</v>
      </c>
      <c r="CN16" s="66" t="str" cm="1">
        <f t="array" aca="1" ref="CN16" ca="1">IFERROR(HLOOKUP(INDIRECT("BG16"),クラス・種目リスト!$A$2:$L$33,30,FALSE),"-")</f>
        <v>-</v>
      </c>
      <c r="CO16" s="66" t="str" cm="1">
        <f t="array" aca="1" ref="CO16" ca="1">IFERROR(HLOOKUP(INDIRECT("BG16"),クラス・種目リスト!$A$2:$L$33,31,FALSE),"-")</f>
        <v>-</v>
      </c>
      <c r="CP16" s="66" t="str" cm="1">
        <f t="array" aca="1" ref="CP16" ca="1">IFERROR(HLOOKUP(INDIRECT("BG16"),クラス・種目リスト!$A$2:$L$33,32,FALSE),"-")</f>
        <v>-</v>
      </c>
      <c r="CQ16" s="66" cm="1">
        <f t="array" aca="1" ref="CQ16" ca="1">COUNTIF(CB16:CP16,INDIRECT("AI16"))</f>
        <v>0</v>
      </c>
      <c r="CR16" s="66" cm="1">
        <f t="array" aca="1" ref="CR16" ca="1">COUNTIF(CB16:CP16,INDIRECT("AR16"))</f>
        <v>0</v>
      </c>
      <c r="CS16" s="66"/>
      <c r="CT16" s="226"/>
      <c r="CU16" s="226"/>
      <c r="CV16" s="226"/>
      <c r="CW16" s="226"/>
      <c r="CX16" s="226"/>
      <c r="CY16" s="226"/>
      <c r="CZ16" s="226"/>
      <c r="DA16" s="67" t="str" cm="1">
        <f t="array" aca="1" ref="DA16" ca="1">INDIRECT("J16")</f>
        <v/>
      </c>
      <c r="DB16" s="226" cm="1">
        <f t="array" aca="1" ref="DB16" ca="1">IF(INDIRECT("N16")="-",0,COUNTA(INDIRECT("N16")))+IF(INDIRECT("W16")="-",0,COUNTA(INDIRECT("W16")))+IF(INDIRECT("AI16")="-",0,COUNTA(INDIRECT("AI16")))+IF(INDIRECT("AR16")="-",0,COUNTA(INDIRECT("AR16")))</f>
        <v>0</v>
      </c>
      <c r="DC16" s="226"/>
      <c r="DD16" s="67" cm="1">
        <f t="array" aca="1" ref="DD16" ca="1">INDIRECT("C16")</f>
        <v>0</v>
      </c>
      <c r="DE16" s="62"/>
      <c r="DF16" s="62" t="str" cm="1">
        <f t="array" aca="1" ref="DF16" ca="1">IFERROR(FIND("《",INDIRECT("N16")),"")</f>
        <v/>
      </c>
      <c r="DG16" s="62" t="str" cm="1">
        <f t="array" aca="1" ref="DG16" ca="1">IFERROR(FIND("《",INDIRECT("W16")),"")</f>
        <v/>
      </c>
      <c r="DH16" s="62" t="str" cm="1">
        <f t="array" aca="1" ref="DH16" ca="1">IFERROR(FIND("《",INDIRECT("AI16")),"")</f>
        <v/>
      </c>
      <c r="DI16" s="62" t="str" cm="1">
        <f t="array" aca="1" ref="DI16" ca="1">IFERROR(FIND("《",INDIRECT("AR16")),"")</f>
        <v/>
      </c>
    </row>
    <row r="17" spans="1:113" ht="19.5" customHeight="1" x14ac:dyDescent="0.15">
      <c r="A17" s="26"/>
      <c r="B17" s="60"/>
      <c r="C17" s="114"/>
      <c r="D17" s="50"/>
      <c r="E17" s="51"/>
      <c r="F17" s="52"/>
      <c r="G17" s="20"/>
      <c r="H17" s="4"/>
      <c r="I17" s="22"/>
      <c r="J17" s="310" t="str">
        <f ca="1">IF(DD17=0,"",IF(申込書!$B$6="","",申込書!$B$6))</f>
        <v/>
      </c>
      <c r="K17" s="311" t="str">
        <f ca="1">IF(DD17=0,"",IF(申込書!$B$4="","",SUBSTITUTE(SUBSTITUTE(申込書!$B$4,"学",""),"校","")))</f>
        <v/>
      </c>
      <c r="L17" s="310" t="str">
        <f ca="1">IF(DD17=0,"",IF(申込書!$D$4="","",ASC(申込書!$D$4)))</f>
        <v/>
      </c>
      <c r="M17" s="26"/>
      <c r="N17" s="23"/>
      <c r="O17" s="15"/>
      <c r="P17" s="16"/>
      <c r="Q17" s="15"/>
      <c r="R17" s="17"/>
      <c r="S17" s="15"/>
      <c r="T17" s="17"/>
      <c r="U17" s="148" t="str">
        <f t="shared" si="2"/>
        <v/>
      </c>
      <c r="V17" s="6"/>
      <c r="W17" s="106"/>
      <c r="X17" s="15"/>
      <c r="Y17" s="16"/>
      <c r="Z17" s="18"/>
      <c r="AA17" s="17"/>
      <c r="AB17" s="19"/>
      <c r="AC17" s="17"/>
      <c r="AD17" s="148" t="str">
        <f t="shared" si="3"/>
        <v/>
      </c>
      <c r="AE17" s="24"/>
      <c r="AF17" s="24"/>
      <c r="AG17" s="4" t="str">
        <f t="shared" si="0"/>
        <v>-</v>
      </c>
      <c r="AH17" s="5"/>
      <c r="AI17" s="23"/>
      <c r="AJ17" s="15"/>
      <c r="AK17" s="16"/>
      <c r="AL17" s="18"/>
      <c r="AM17" s="17"/>
      <c r="AN17" s="19"/>
      <c r="AO17" s="17"/>
      <c r="AP17" s="148" t="str">
        <f t="shared" si="4"/>
        <v/>
      </c>
      <c r="AQ17" s="125"/>
      <c r="AR17" s="23"/>
      <c r="AS17" s="15"/>
      <c r="AT17" s="16"/>
      <c r="AU17" s="18"/>
      <c r="AV17" s="17"/>
      <c r="AW17" s="19"/>
      <c r="AX17" s="17"/>
      <c r="AY17" s="148" t="str">
        <f t="shared" si="5"/>
        <v/>
      </c>
      <c r="AZ17" s="106"/>
      <c r="BA17" s="28"/>
      <c r="BB17" s="4" t="str">
        <f t="shared" si="6"/>
        <v>-</v>
      </c>
      <c r="BC17" s="274" t="str">
        <f t="shared" ca="1" si="1"/>
        <v/>
      </c>
      <c r="BD17" s="313" t="str">
        <f t="shared" ca="1" si="7"/>
        <v/>
      </c>
      <c r="BE17" s="314" t="str">
        <f ca="1">IF(DD17=0,"",IF(申込書!$D$6="","",申込書!$D$6))</f>
        <v/>
      </c>
      <c r="BF17" s="95"/>
      <c r="BG17" s="73" t="str" cm="1">
        <f t="array" aca="1" ref="BG17" ca="1">IF(クラス・種目リスト!$A$37=1,INDIRECT("$J17")&amp;INDIRECT("$H17")&amp;RIGHT(INDIRECT("$I17"),1),INDIRECT("$J17")&amp;INDIRECT("$H17"))</f>
        <v/>
      </c>
      <c r="BH17" s="66" t="str" cm="1">
        <f t="array" aca="1" ref="BH17" ca="1">IFERROR(HLOOKUP(INDIRECT("BG17"),クラス・種目リスト!$A$2:$L$33,3,FALSE),"-")</f>
        <v>-</v>
      </c>
      <c r="BI17" s="66" t="str" cm="1">
        <f t="array" aca="1" ref="BI17" ca="1">IFERROR(HLOOKUP(INDIRECT("BG17"),クラス・種目リスト!$A$2:$L$33,4,FALSE),"-")</f>
        <v>-</v>
      </c>
      <c r="BJ17" s="66" t="str" cm="1">
        <f t="array" aca="1" ref="BJ17" ca="1">IFERROR(HLOOKUP(INDIRECT("BG17"),クラス・種目リスト!$A$2:$L$33,5,FALSE),"-")</f>
        <v>-</v>
      </c>
      <c r="BK17" s="66" t="str" cm="1">
        <f t="array" aca="1" ref="BK17" ca="1">IFERROR(HLOOKUP(INDIRECT("BG17"),クラス・種目リスト!$A$2:$L$33,6,FALSE),"-")</f>
        <v>-</v>
      </c>
      <c r="BL17" s="66" t="str" cm="1">
        <f t="array" aca="1" ref="BL17" ca="1">IFERROR(HLOOKUP(INDIRECT("BG17"),クラス・種目リスト!$A$2:$L$33,7,FALSE),"-")</f>
        <v>-</v>
      </c>
      <c r="BM17" s="66" t="str" cm="1">
        <f t="array" aca="1" ref="BM17" ca="1">IFERROR(HLOOKUP(INDIRECT("BG17"),クラス・種目リスト!$A$2:$L$33,8,FALSE),"-")</f>
        <v>-</v>
      </c>
      <c r="BN17" s="66" t="str" cm="1">
        <f t="array" aca="1" ref="BN17" ca="1">IFERROR(HLOOKUP(INDIRECT("BG17"),クラス・種目リスト!$A$2:$L$33,9,FALSE),"-")</f>
        <v>-</v>
      </c>
      <c r="BO17" s="66" t="str" cm="1">
        <f t="array" aca="1" ref="BO17" ca="1">IFERROR(HLOOKUP(INDIRECT("BG17"),クラス・種目リスト!$A$2:$L$33,10,FALSE),"-")</f>
        <v>-</v>
      </c>
      <c r="BP17" s="66" t="str" cm="1">
        <f t="array" aca="1" ref="BP17" ca="1">IFERROR(HLOOKUP(INDIRECT("BG17"),クラス・種目リスト!$A$2:$L$33,11,FALSE),"-")</f>
        <v>-</v>
      </c>
      <c r="BQ17" s="66" t="str" cm="1">
        <f t="array" aca="1" ref="BQ17" ca="1">IFERROR(HLOOKUP(INDIRECT("BG17"),クラス・種目リスト!$A$2:$L$33,12,FALSE),"-")</f>
        <v>-</v>
      </c>
      <c r="BR17" s="66" t="str" cm="1">
        <f t="array" aca="1" ref="BR17" ca="1">IFERROR(HLOOKUP(INDIRECT("BG17"),クラス・種目リスト!$A$2:$L$33,13,FALSE),"-")</f>
        <v>-</v>
      </c>
      <c r="BS17" s="66" t="str" cm="1">
        <f t="array" aca="1" ref="BS17" ca="1">IFERROR(HLOOKUP(INDIRECT("BG17"),クラス・種目リスト!$A$2:$L$33,14,FALSE),"-")</f>
        <v>-</v>
      </c>
      <c r="BT17" s="66" t="str" cm="1">
        <f t="array" aca="1" ref="BT17" ca="1">IFERROR(HLOOKUP(INDIRECT("BG17"),クラス・種目リスト!$A$2:$L$33,15,FALSE),"-")</f>
        <v>-</v>
      </c>
      <c r="BU17" s="66" t="str" cm="1">
        <f t="array" aca="1" ref="BU17" ca="1">IFERROR(HLOOKUP(INDIRECT("BG17"),クラス・種目リスト!$A$2:$L$33,16,FALSE),"-")</f>
        <v>-</v>
      </c>
      <c r="BV17" s="66" t="str" cm="1">
        <f t="array" aca="1" ref="BV17" ca="1">IFERROR(HLOOKUP(INDIRECT("BG17"),クラス・種目リスト!$A$2:$L$33,17,FALSE),"-")</f>
        <v>-</v>
      </c>
      <c r="BW17" s="66" cm="1">
        <f t="array" aca="1" ref="BW17" ca="1">COUNTIF(BH17:BV17,INDIRECT("N17"))</f>
        <v>0</v>
      </c>
      <c r="BX17" s="66" cm="1">
        <f t="array" aca="1" ref="BX17" ca="1">COUNTIF(BH17:BV17,INDIRECT("W17"))</f>
        <v>0</v>
      </c>
      <c r="BY17" s="66"/>
      <c r="BZ17" s="66"/>
      <c r="CA17" s="66"/>
      <c r="CB17" s="66" t="str" cm="1">
        <f t="array" aca="1" ref="CB17" ca="1">IFERROR(HLOOKUP(INDIRECT("BG17"),クラス・種目リスト!$A$2:$L$33,18,FALSE),"-")</f>
        <v>-</v>
      </c>
      <c r="CC17" s="66" t="str" cm="1">
        <f t="array" aca="1" ref="CC17" ca="1">IFERROR(HLOOKUP(INDIRECT("BG17"),クラス・種目リスト!$A$2:$L$33,19,FALSE),"-")</f>
        <v>-</v>
      </c>
      <c r="CD17" s="66" t="str" cm="1">
        <f t="array" aca="1" ref="CD17" ca="1">IFERROR(HLOOKUP(INDIRECT("BG17"),クラス・種目リスト!$A$2:$L$33,20,FALSE),"-")</f>
        <v>-</v>
      </c>
      <c r="CE17" s="66" t="str" cm="1">
        <f t="array" aca="1" ref="CE17" ca="1">IFERROR(HLOOKUP(INDIRECT("BG17"),クラス・種目リスト!$A$2:$L$33,21,FALSE),"-")</f>
        <v>-</v>
      </c>
      <c r="CF17" s="66" t="str" cm="1">
        <f t="array" aca="1" ref="CF17" ca="1">IFERROR(HLOOKUP(INDIRECT("BG17"),クラス・種目リスト!$A$2:$L$33,22,FALSE),"-")</f>
        <v>-</v>
      </c>
      <c r="CG17" s="66" t="str" cm="1">
        <f t="array" aca="1" ref="CG17" ca="1">IFERROR(HLOOKUP(INDIRECT("BG17"),クラス・種目リスト!$A$2:$L$33,23,FALSE),"-")</f>
        <v>-</v>
      </c>
      <c r="CH17" s="66" t="str" cm="1">
        <f t="array" aca="1" ref="CH17" ca="1">IFERROR(HLOOKUP(INDIRECT("BG17"),クラス・種目リスト!$A$2:$L$33,24,FALSE),"-")</f>
        <v>-</v>
      </c>
      <c r="CI17" s="66" t="str" cm="1">
        <f t="array" aca="1" ref="CI17" ca="1">IFERROR(HLOOKUP(INDIRECT("BG17"),クラス・種目リスト!$A$2:$L$33,25,FALSE),"-")</f>
        <v>-</v>
      </c>
      <c r="CJ17" s="66" t="str" cm="1">
        <f t="array" aca="1" ref="CJ17" ca="1">IFERROR(HLOOKUP(INDIRECT("BG17"),クラス・種目リスト!$A$2:$L$33,26,FALSE),"-")</f>
        <v>-</v>
      </c>
      <c r="CK17" s="66" t="str" cm="1">
        <f t="array" aca="1" ref="CK17" ca="1">IFERROR(HLOOKUP(INDIRECT("BG17"),クラス・種目リスト!$A$2:$L$33,27,FALSE),"-")</f>
        <v>-</v>
      </c>
      <c r="CL17" s="66" t="str" cm="1">
        <f t="array" aca="1" ref="CL17" ca="1">IFERROR(HLOOKUP(INDIRECT("BG17"),クラス・種目リスト!$A$2:$L$33,28,FALSE),"-")</f>
        <v>-</v>
      </c>
      <c r="CM17" s="66" t="str" cm="1">
        <f t="array" aca="1" ref="CM17" ca="1">IFERROR(HLOOKUP(INDIRECT("BG17"),クラス・種目リスト!$A$2:$L$33,29,FALSE),"-")</f>
        <v>-</v>
      </c>
      <c r="CN17" s="66" t="str" cm="1">
        <f t="array" aca="1" ref="CN17" ca="1">IFERROR(HLOOKUP(INDIRECT("BG17"),クラス・種目リスト!$A$2:$L$33,30,FALSE),"-")</f>
        <v>-</v>
      </c>
      <c r="CO17" s="66" t="str" cm="1">
        <f t="array" aca="1" ref="CO17" ca="1">IFERROR(HLOOKUP(INDIRECT("BG17"),クラス・種目リスト!$A$2:$L$33,31,FALSE),"-")</f>
        <v>-</v>
      </c>
      <c r="CP17" s="66" t="str" cm="1">
        <f t="array" aca="1" ref="CP17" ca="1">IFERROR(HLOOKUP(INDIRECT("BG17"),クラス・種目リスト!$A$2:$L$33,32,FALSE),"-")</f>
        <v>-</v>
      </c>
      <c r="CQ17" s="66" cm="1">
        <f t="array" aca="1" ref="CQ17" ca="1">COUNTIF(CB17:CP17,INDIRECT("AI17"))</f>
        <v>0</v>
      </c>
      <c r="CR17" s="66" cm="1">
        <f t="array" aca="1" ref="CR17" ca="1">COUNTIF(CB17:CP17,INDIRECT("AR17"))</f>
        <v>0</v>
      </c>
      <c r="CS17" s="66"/>
      <c r="CT17" s="226"/>
      <c r="CU17" s="226"/>
      <c r="CV17" s="226"/>
      <c r="CW17" s="226"/>
      <c r="CX17" s="226"/>
      <c r="CY17" s="226"/>
      <c r="CZ17" s="226"/>
      <c r="DA17" s="67" t="str" cm="1">
        <f t="array" aca="1" ref="DA17" ca="1">INDIRECT("J17")</f>
        <v/>
      </c>
      <c r="DB17" s="226" cm="1">
        <f t="array" aca="1" ref="DB17" ca="1">IF(INDIRECT("N17")="-",0,COUNTA(INDIRECT("N17")))+IF(INDIRECT("W17")="-",0,COUNTA(INDIRECT("W17")))+IF(INDIRECT("AI17")="-",0,COUNTA(INDIRECT("AI17")))+IF(INDIRECT("AR17")="-",0,COUNTA(INDIRECT("AR17")))</f>
        <v>0</v>
      </c>
      <c r="DC17" s="226"/>
      <c r="DD17" s="67" cm="1">
        <f t="array" aca="1" ref="DD17" ca="1">INDIRECT("C17")</f>
        <v>0</v>
      </c>
      <c r="DE17" s="62"/>
      <c r="DF17" s="62" t="str" cm="1">
        <f t="array" aca="1" ref="DF17" ca="1">IFERROR(FIND("《",INDIRECT("N17")),"")</f>
        <v/>
      </c>
      <c r="DG17" s="62" t="str" cm="1">
        <f t="array" aca="1" ref="DG17" ca="1">IFERROR(FIND("《",INDIRECT("W17")),"")</f>
        <v/>
      </c>
      <c r="DH17" s="62" t="str" cm="1">
        <f t="array" aca="1" ref="DH17" ca="1">IFERROR(FIND("《",INDIRECT("AI17")),"")</f>
        <v/>
      </c>
      <c r="DI17" s="62" t="str" cm="1">
        <f t="array" aca="1" ref="DI17" ca="1">IFERROR(FIND("《",INDIRECT("AR17")),"")</f>
        <v/>
      </c>
    </row>
    <row r="18" spans="1:113" ht="19.5" customHeight="1" x14ac:dyDescent="0.15">
      <c r="A18" s="26"/>
      <c r="B18" s="60"/>
      <c r="C18" s="114"/>
      <c r="D18" s="50"/>
      <c r="E18" s="51"/>
      <c r="F18" s="52"/>
      <c r="G18" s="20"/>
      <c r="H18" s="4"/>
      <c r="I18" s="22"/>
      <c r="J18" s="310" t="str">
        <f ca="1">IF(DD18=0,"",IF(申込書!$B$6="","",申込書!$B$6))</f>
        <v/>
      </c>
      <c r="K18" s="311" t="str">
        <f ca="1">IF(DD18=0,"",IF(申込書!$B$4="","",SUBSTITUTE(SUBSTITUTE(申込書!$B$4,"学",""),"校","")))</f>
        <v/>
      </c>
      <c r="L18" s="310" t="str">
        <f ca="1">IF(DD18=0,"",IF(申込書!$D$4="","",ASC(申込書!$D$4)))</f>
        <v/>
      </c>
      <c r="M18" s="26"/>
      <c r="N18" s="23"/>
      <c r="O18" s="15"/>
      <c r="P18" s="16"/>
      <c r="Q18" s="15"/>
      <c r="R18" s="17"/>
      <c r="S18" s="15"/>
      <c r="T18" s="17"/>
      <c r="U18" s="148" t="str">
        <f t="shared" si="2"/>
        <v/>
      </c>
      <c r="V18" s="6"/>
      <c r="W18" s="106"/>
      <c r="X18" s="15"/>
      <c r="Y18" s="16"/>
      <c r="Z18" s="18"/>
      <c r="AA18" s="17"/>
      <c r="AB18" s="19"/>
      <c r="AC18" s="17"/>
      <c r="AD18" s="148" t="str">
        <f t="shared" si="3"/>
        <v/>
      </c>
      <c r="AE18" s="24"/>
      <c r="AF18" s="24"/>
      <c r="AG18" s="4" t="str">
        <f t="shared" si="0"/>
        <v>-</v>
      </c>
      <c r="AH18" s="5"/>
      <c r="AI18" s="23"/>
      <c r="AJ18" s="15"/>
      <c r="AK18" s="16"/>
      <c r="AL18" s="18"/>
      <c r="AM18" s="17"/>
      <c r="AN18" s="19"/>
      <c r="AO18" s="17"/>
      <c r="AP18" s="148" t="str">
        <f t="shared" si="4"/>
        <v/>
      </c>
      <c r="AQ18" s="125"/>
      <c r="AR18" s="23"/>
      <c r="AS18" s="15"/>
      <c r="AT18" s="16"/>
      <c r="AU18" s="18"/>
      <c r="AV18" s="17"/>
      <c r="AW18" s="19"/>
      <c r="AX18" s="17"/>
      <c r="AY18" s="148" t="str">
        <f t="shared" si="5"/>
        <v/>
      </c>
      <c r="AZ18" s="106"/>
      <c r="BA18" s="28"/>
      <c r="BB18" s="4" t="str">
        <f t="shared" ref="BB18" si="8">IF(BA18="","-","")</f>
        <v>-</v>
      </c>
      <c r="BC18" s="274" t="str">
        <f t="shared" ca="1" si="1"/>
        <v/>
      </c>
      <c r="BD18" s="313" t="str">
        <f t="shared" ca="1" si="7"/>
        <v/>
      </c>
      <c r="BE18" s="314" t="str">
        <f ca="1">IF(DD18=0,"",IF(申込書!$D$6="","",申込書!$D$6))</f>
        <v/>
      </c>
      <c r="BF18" s="95"/>
      <c r="BG18" s="73" t="str" cm="1">
        <f t="array" aca="1" ref="BG18" ca="1">IF(クラス・種目リスト!$A$37=1,INDIRECT("$J18")&amp;INDIRECT("$H18")&amp;RIGHT(INDIRECT("$I18"),1),INDIRECT("$J18")&amp;INDIRECT("$H18"))</f>
        <v/>
      </c>
      <c r="BH18" s="66" t="str" cm="1">
        <f t="array" aca="1" ref="BH18" ca="1">IFERROR(HLOOKUP(INDIRECT("BG18"),クラス・種目リスト!$A$2:$L$33,3,FALSE),"-")</f>
        <v>-</v>
      </c>
      <c r="BI18" s="66" t="str" cm="1">
        <f t="array" aca="1" ref="BI18" ca="1">IFERROR(HLOOKUP(INDIRECT("BG18"),クラス・種目リスト!$A$2:$L$33,4,FALSE),"-")</f>
        <v>-</v>
      </c>
      <c r="BJ18" s="66" t="str" cm="1">
        <f t="array" aca="1" ref="BJ18" ca="1">IFERROR(HLOOKUP(INDIRECT("BG18"),クラス・種目リスト!$A$2:$L$33,5,FALSE),"-")</f>
        <v>-</v>
      </c>
      <c r="BK18" s="66" t="str" cm="1">
        <f t="array" aca="1" ref="BK18" ca="1">IFERROR(HLOOKUP(INDIRECT("BG18"),クラス・種目リスト!$A$2:$L$33,6,FALSE),"-")</f>
        <v>-</v>
      </c>
      <c r="BL18" s="66" t="str" cm="1">
        <f t="array" aca="1" ref="BL18" ca="1">IFERROR(HLOOKUP(INDIRECT("BG18"),クラス・種目リスト!$A$2:$L$33,7,FALSE),"-")</f>
        <v>-</v>
      </c>
      <c r="BM18" s="66" t="str" cm="1">
        <f t="array" aca="1" ref="BM18" ca="1">IFERROR(HLOOKUP(INDIRECT("BG18"),クラス・種目リスト!$A$2:$L$33,8,FALSE),"-")</f>
        <v>-</v>
      </c>
      <c r="BN18" s="66" t="str" cm="1">
        <f t="array" aca="1" ref="BN18" ca="1">IFERROR(HLOOKUP(INDIRECT("BG18"),クラス・種目リスト!$A$2:$L$33,9,FALSE),"-")</f>
        <v>-</v>
      </c>
      <c r="BO18" s="66" t="str" cm="1">
        <f t="array" aca="1" ref="BO18" ca="1">IFERROR(HLOOKUP(INDIRECT("BG18"),クラス・種目リスト!$A$2:$L$33,10,FALSE),"-")</f>
        <v>-</v>
      </c>
      <c r="BP18" s="66" t="str" cm="1">
        <f t="array" aca="1" ref="BP18" ca="1">IFERROR(HLOOKUP(INDIRECT("BG18"),クラス・種目リスト!$A$2:$L$33,11,FALSE),"-")</f>
        <v>-</v>
      </c>
      <c r="BQ18" s="66" t="str" cm="1">
        <f t="array" aca="1" ref="BQ18" ca="1">IFERROR(HLOOKUP(INDIRECT("BG18"),クラス・種目リスト!$A$2:$L$33,12,FALSE),"-")</f>
        <v>-</v>
      </c>
      <c r="BR18" s="66" t="str" cm="1">
        <f t="array" aca="1" ref="BR18" ca="1">IFERROR(HLOOKUP(INDIRECT("BG18"),クラス・種目リスト!$A$2:$L$33,13,FALSE),"-")</f>
        <v>-</v>
      </c>
      <c r="BS18" s="66" t="str" cm="1">
        <f t="array" aca="1" ref="BS18" ca="1">IFERROR(HLOOKUP(INDIRECT("BG18"),クラス・種目リスト!$A$2:$L$33,14,FALSE),"-")</f>
        <v>-</v>
      </c>
      <c r="BT18" s="66" t="str" cm="1">
        <f t="array" aca="1" ref="BT18" ca="1">IFERROR(HLOOKUP(INDIRECT("BG18"),クラス・種目リスト!$A$2:$L$33,15,FALSE),"-")</f>
        <v>-</v>
      </c>
      <c r="BU18" s="66" t="str" cm="1">
        <f t="array" aca="1" ref="BU18" ca="1">IFERROR(HLOOKUP(INDIRECT("BG18"),クラス・種目リスト!$A$2:$L$33,16,FALSE),"-")</f>
        <v>-</v>
      </c>
      <c r="BV18" s="66" t="str" cm="1">
        <f t="array" aca="1" ref="BV18" ca="1">IFERROR(HLOOKUP(INDIRECT("BG18"),クラス・種目リスト!$A$2:$L$33,17,FALSE),"-")</f>
        <v>-</v>
      </c>
      <c r="BW18" s="66" cm="1">
        <f t="array" aca="1" ref="BW18" ca="1">COUNTIF(BH18:BV18,INDIRECT("N18"))</f>
        <v>0</v>
      </c>
      <c r="BX18" s="66" cm="1">
        <f t="array" aca="1" ref="BX18" ca="1">COUNTIF(BH18:BV18,INDIRECT("W18"))</f>
        <v>0</v>
      </c>
      <c r="BY18" s="66"/>
      <c r="BZ18" s="66"/>
      <c r="CA18" s="66"/>
      <c r="CB18" s="66" t="str" cm="1">
        <f t="array" aca="1" ref="CB18" ca="1">IFERROR(HLOOKUP(INDIRECT("BG18"),クラス・種目リスト!$A$2:$L$33,18,FALSE),"-")</f>
        <v>-</v>
      </c>
      <c r="CC18" s="66" t="str" cm="1">
        <f t="array" aca="1" ref="CC18" ca="1">IFERROR(HLOOKUP(INDIRECT("BG18"),クラス・種目リスト!$A$2:$L$33,19,FALSE),"-")</f>
        <v>-</v>
      </c>
      <c r="CD18" s="66" t="str" cm="1">
        <f t="array" aca="1" ref="CD18" ca="1">IFERROR(HLOOKUP(INDIRECT("BG18"),クラス・種目リスト!$A$2:$L$33,20,FALSE),"-")</f>
        <v>-</v>
      </c>
      <c r="CE18" s="66" t="str" cm="1">
        <f t="array" aca="1" ref="CE18" ca="1">IFERROR(HLOOKUP(INDIRECT("BG18"),クラス・種目リスト!$A$2:$L$33,21,FALSE),"-")</f>
        <v>-</v>
      </c>
      <c r="CF18" s="66" t="str" cm="1">
        <f t="array" aca="1" ref="CF18" ca="1">IFERROR(HLOOKUP(INDIRECT("BG18"),クラス・種目リスト!$A$2:$L$33,22,FALSE),"-")</f>
        <v>-</v>
      </c>
      <c r="CG18" s="66" t="str" cm="1">
        <f t="array" aca="1" ref="CG18" ca="1">IFERROR(HLOOKUP(INDIRECT("BG18"),クラス・種目リスト!$A$2:$L$33,23,FALSE),"-")</f>
        <v>-</v>
      </c>
      <c r="CH18" s="66" t="str" cm="1">
        <f t="array" aca="1" ref="CH18" ca="1">IFERROR(HLOOKUP(INDIRECT("BG18"),クラス・種目リスト!$A$2:$L$33,24,FALSE),"-")</f>
        <v>-</v>
      </c>
      <c r="CI18" s="66" t="str" cm="1">
        <f t="array" aca="1" ref="CI18" ca="1">IFERROR(HLOOKUP(INDIRECT("BG18"),クラス・種目リスト!$A$2:$L$33,25,FALSE),"-")</f>
        <v>-</v>
      </c>
      <c r="CJ18" s="66" t="str" cm="1">
        <f t="array" aca="1" ref="CJ18" ca="1">IFERROR(HLOOKUP(INDIRECT("BG18"),クラス・種目リスト!$A$2:$L$33,26,FALSE),"-")</f>
        <v>-</v>
      </c>
      <c r="CK18" s="66" t="str" cm="1">
        <f t="array" aca="1" ref="CK18" ca="1">IFERROR(HLOOKUP(INDIRECT("BG18"),クラス・種目リスト!$A$2:$L$33,27,FALSE),"-")</f>
        <v>-</v>
      </c>
      <c r="CL18" s="66" t="str" cm="1">
        <f t="array" aca="1" ref="CL18" ca="1">IFERROR(HLOOKUP(INDIRECT("BG18"),クラス・種目リスト!$A$2:$L$33,28,FALSE),"-")</f>
        <v>-</v>
      </c>
      <c r="CM18" s="66" t="str" cm="1">
        <f t="array" aca="1" ref="CM18" ca="1">IFERROR(HLOOKUP(INDIRECT("BG18"),クラス・種目リスト!$A$2:$L$33,29,FALSE),"-")</f>
        <v>-</v>
      </c>
      <c r="CN18" s="66" t="str" cm="1">
        <f t="array" aca="1" ref="CN18" ca="1">IFERROR(HLOOKUP(INDIRECT("BG18"),クラス・種目リスト!$A$2:$L$33,30,FALSE),"-")</f>
        <v>-</v>
      </c>
      <c r="CO18" s="66" t="str" cm="1">
        <f t="array" aca="1" ref="CO18" ca="1">IFERROR(HLOOKUP(INDIRECT("BG18"),クラス・種目リスト!$A$2:$L$33,31,FALSE),"-")</f>
        <v>-</v>
      </c>
      <c r="CP18" s="66" t="str" cm="1">
        <f t="array" aca="1" ref="CP18" ca="1">IFERROR(HLOOKUP(INDIRECT("BG18"),クラス・種目リスト!$A$2:$L$33,32,FALSE),"-")</f>
        <v>-</v>
      </c>
      <c r="CQ18" s="66" cm="1">
        <f t="array" aca="1" ref="CQ18" ca="1">COUNTIF(CB18:CP18,INDIRECT("AI18"))</f>
        <v>0</v>
      </c>
      <c r="CR18" s="66" cm="1">
        <f t="array" aca="1" ref="CR18" ca="1">COUNTIF(CB18:CP18,INDIRECT("AR18"))</f>
        <v>0</v>
      </c>
      <c r="CS18" s="66"/>
      <c r="CT18" s="226"/>
      <c r="CU18" s="226"/>
      <c r="CV18" s="226"/>
      <c r="CW18" s="226"/>
      <c r="CX18" s="226"/>
      <c r="CY18" s="226"/>
      <c r="CZ18" s="226"/>
      <c r="DA18" s="67" t="str" cm="1">
        <f t="array" aca="1" ref="DA18" ca="1">INDIRECT("J18")</f>
        <v/>
      </c>
      <c r="DB18" s="226" cm="1">
        <f t="array" aca="1" ref="DB18" ca="1">IF(INDIRECT("N18")="-",0,COUNTA(INDIRECT("N18")))+IF(INDIRECT("W18")="-",0,COUNTA(INDIRECT("W18")))+IF(INDIRECT("AI18")="-",0,COUNTA(INDIRECT("AI18")))+IF(INDIRECT("AR18")="-",0,COUNTA(INDIRECT("AR18")))</f>
        <v>0</v>
      </c>
      <c r="DC18" s="226"/>
      <c r="DD18" s="67" cm="1">
        <f t="array" aca="1" ref="DD18" ca="1">INDIRECT("C18")</f>
        <v>0</v>
      </c>
      <c r="DE18" s="62"/>
      <c r="DF18" s="62" t="str" cm="1">
        <f t="array" aca="1" ref="DF18" ca="1">IFERROR(FIND("《",INDIRECT("N18")),"")</f>
        <v/>
      </c>
      <c r="DG18" s="62" t="str" cm="1">
        <f t="array" aca="1" ref="DG18" ca="1">IFERROR(FIND("《",INDIRECT("W18")),"")</f>
        <v/>
      </c>
      <c r="DH18" s="62" t="str" cm="1">
        <f t="array" aca="1" ref="DH18" ca="1">IFERROR(FIND("《",INDIRECT("AI18")),"")</f>
        <v/>
      </c>
      <c r="DI18" s="62" t="str" cm="1">
        <f t="array" aca="1" ref="DI18" ca="1">IFERROR(FIND("《",INDIRECT("AR18")),"")</f>
        <v/>
      </c>
    </row>
    <row r="19" spans="1:113" ht="19.2" customHeight="1" x14ac:dyDescent="0.15">
      <c r="A19" s="26"/>
      <c r="B19" s="60"/>
      <c r="C19" s="113"/>
      <c r="D19" s="47"/>
      <c r="E19" s="48"/>
      <c r="F19" s="49"/>
      <c r="G19" s="29"/>
      <c r="H19" s="4"/>
      <c r="I19" s="6"/>
      <c r="J19" s="310" t="str">
        <f ca="1">IF(DD19=0,"",IF(申込書!$B$6="","",申込書!$B$6))</f>
        <v/>
      </c>
      <c r="K19" s="311" t="str">
        <f ca="1">IF(DD19=0,"",IF(申込書!$B$4="","",SUBSTITUTE(SUBSTITUTE(申込書!$B$4,"学",""),"校","")))</f>
        <v/>
      </c>
      <c r="L19" s="310" t="str">
        <f ca="1">IF(DD19=0,"",IF(申込書!$D$4="","",ASC(申込書!$D$4)))</f>
        <v/>
      </c>
      <c r="M19" s="25"/>
      <c r="N19" s="23"/>
      <c r="O19" s="15"/>
      <c r="P19" s="16"/>
      <c r="Q19" s="15"/>
      <c r="R19" s="17"/>
      <c r="S19" s="15"/>
      <c r="T19" s="17"/>
      <c r="U19" s="148" t="str">
        <f t="shared" si="2"/>
        <v/>
      </c>
      <c r="V19" s="6"/>
      <c r="W19" s="106"/>
      <c r="X19" s="15"/>
      <c r="Y19" s="16"/>
      <c r="Z19" s="18"/>
      <c r="AA19" s="17"/>
      <c r="AB19" s="19"/>
      <c r="AC19" s="17"/>
      <c r="AD19" s="148" t="str">
        <f t="shared" si="3"/>
        <v/>
      </c>
      <c r="AE19" s="128"/>
      <c r="AF19" s="24"/>
      <c r="AG19" s="4" t="str">
        <f t="shared" si="0"/>
        <v>-</v>
      </c>
      <c r="AH19" s="5"/>
      <c r="AI19" s="23"/>
      <c r="AJ19" s="15"/>
      <c r="AK19" s="16"/>
      <c r="AL19" s="18"/>
      <c r="AM19" s="17"/>
      <c r="AN19" s="19"/>
      <c r="AO19" s="17"/>
      <c r="AP19" s="148" t="str">
        <f t="shared" si="4"/>
        <v/>
      </c>
      <c r="AQ19" s="106"/>
      <c r="AR19" s="23"/>
      <c r="AS19" s="15"/>
      <c r="AT19" s="16"/>
      <c r="AU19" s="18"/>
      <c r="AV19" s="17"/>
      <c r="AW19" s="19"/>
      <c r="AX19" s="17"/>
      <c r="AY19" s="148" t="str">
        <f t="shared" si="5"/>
        <v/>
      </c>
      <c r="AZ19" s="106"/>
      <c r="BA19" s="28"/>
      <c r="BB19" s="4" t="str">
        <f>IF(BA19="","-","")</f>
        <v>-</v>
      </c>
      <c r="BC19" s="274" t="str">
        <f t="shared" ca="1" si="1"/>
        <v/>
      </c>
      <c r="BD19" s="313" t="str">
        <f t="shared" ca="1" si="7"/>
        <v/>
      </c>
      <c r="BE19" s="314" t="str">
        <f ca="1">IF(DD19=0,"",IF(申込書!$D$6="","",申込書!$D$6))</f>
        <v/>
      </c>
      <c r="BF19" s="95"/>
      <c r="BG19" s="73" t="str" cm="1">
        <f t="array" aca="1" ref="BG19" ca="1">IF(クラス・種目リスト!$A$37=1,INDIRECT("$J19")&amp;INDIRECT("$H19")&amp;RIGHT(INDIRECT("$I19"),1),INDIRECT("$J19")&amp;INDIRECT("$H19"))</f>
        <v/>
      </c>
      <c r="BH19" s="66" t="str" cm="1">
        <f t="array" aca="1" ref="BH19" ca="1">IFERROR(HLOOKUP(INDIRECT("BG19"),クラス・種目リスト!$A$2:$L$33,3,FALSE),"-")</f>
        <v>-</v>
      </c>
      <c r="BI19" s="66" t="str" cm="1">
        <f t="array" aca="1" ref="BI19" ca="1">IFERROR(HLOOKUP(INDIRECT("BG19"),クラス・種目リスト!$A$2:$L$33,4,FALSE),"-")</f>
        <v>-</v>
      </c>
      <c r="BJ19" s="66" t="str" cm="1">
        <f t="array" aca="1" ref="BJ19" ca="1">IFERROR(HLOOKUP(INDIRECT("BG19"),クラス・種目リスト!$A$2:$L$33,5,FALSE),"-")</f>
        <v>-</v>
      </c>
      <c r="BK19" s="66" t="str" cm="1">
        <f t="array" aca="1" ref="BK19" ca="1">IFERROR(HLOOKUP(INDIRECT("BG19"),クラス・種目リスト!$A$2:$L$33,6,FALSE),"-")</f>
        <v>-</v>
      </c>
      <c r="BL19" s="66" t="str" cm="1">
        <f t="array" aca="1" ref="BL19" ca="1">IFERROR(HLOOKUP(INDIRECT("BG19"),クラス・種目リスト!$A$2:$L$33,7,FALSE),"-")</f>
        <v>-</v>
      </c>
      <c r="BM19" s="66" t="str" cm="1">
        <f t="array" aca="1" ref="BM19" ca="1">IFERROR(HLOOKUP(INDIRECT("BG19"),クラス・種目リスト!$A$2:$L$33,8,FALSE),"-")</f>
        <v>-</v>
      </c>
      <c r="BN19" s="66" t="str" cm="1">
        <f t="array" aca="1" ref="BN19" ca="1">IFERROR(HLOOKUP(INDIRECT("BG19"),クラス・種目リスト!$A$2:$L$33,9,FALSE),"-")</f>
        <v>-</v>
      </c>
      <c r="BO19" s="66" t="str" cm="1">
        <f t="array" aca="1" ref="BO19" ca="1">IFERROR(HLOOKUP(INDIRECT("BG19"),クラス・種目リスト!$A$2:$L$33,10,FALSE),"-")</f>
        <v>-</v>
      </c>
      <c r="BP19" s="66" t="str" cm="1">
        <f t="array" aca="1" ref="BP19" ca="1">IFERROR(HLOOKUP(INDIRECT("BG19"),クラス・種目リスト!$A$2:$L$33,11,FALSE),"-")</f>
        <v>-</v>
      </c>
      <c r="BQ19" s="66" t="str" cm="1">
        <f t="array" aca="1" ref="BQ19" ca="1">IFERROR(HLOOKUP(INDIRECT("BG19"),クラス・種目リスト!$A$2:$L$33,12,FALSE),"-")</f>
        <v>-</v>
      </c>
      <c r="BR19" s="66" t="str" cm="1">
        <f t="array" aca="1" ref="BR19" ca="1">IFERROR(HLOOKUP(INDIRECT("BG19"),クラス・種目リスト!$A$2:$L$33,13,FALSE),"-")</f>
        <v>-</v>
      </c>
      <c r="BS19" s="66" t="str" cm="1">
        <f t="array" aca="1" ref="BS19" ca="1">IFERROR(HLOOKUP(INDIRECT("BG19"),クラス・種目リスト!$A$2:$L$33,14,FALSE),"-")</f>
        <v>-</v>
      </c>
      <c r="BT19" s="66" t="str" cm="1">
        <f t="array" aca="1" ref="BT19" ca="1">IFERROR(HLOOKUP(INDIRECT("BG19"),クラス・種目リスト!$A$2:$L$33,15,FALSE),"-")</f>
        <v>-</v>
      </c>
      <c r="BU19" s="66" t="str" cm="1">
        <f t="array" aca="1" ref="BU19" ca="1">IFERROR(HLOOKUP(INDIRECT("BG19"),クラス・種目リスト!$A$2:$L$33,16,FALSE),"-")</f>
        <v>-</v>
      </c>
      <c r="BV19" s="66" t="str" cm="1">
        <f t="array" aca="1" ref="BV19" ca="1">IFERROR(HLOOKUP(INDIRECT("BG19"),クラス・種目リスト!$A$2:$L$33,17,FALSE),"-")</f>
        <v>-</v>
      </c>
      <c r="BW19" s="66" cm="1">
        <f t="array" aca="1" ref="BW19" ca="1">COUNTIF(BH19:BV19,INDIRECT("N19"))</f>
        <v>0</v>
      </c>
      <c r="BX19" s="66" cm="1">
        <f t="array" aca="1" ref="BX19" ca="1">COUNTIF(BH19:BV19,INDIRECT("W19"))</f>
        <v>0</v>
      </c>
      <c r="BY19" s="66"/>
      <c r="BZ19" s="66"/>
      <c r="CA19" s="66"/>
      <c r="CB19" s="66" t="str" cm="1">
        <f t="array" aca="1" ref="CB19" ca="1">IFERROR(HLOOKUP(INDIRECT("BG19"),クラス・種目リスト!$A$2:$L$33,18,FALSE),"-")</f>
        <v>-</v>
      </c>
      <c r="CC19" s="66" t="str" cm="1">
        <f t="array" aca="1" ref="CC19" ca="1">IFERROR(HLOOKUP(INDIRECT("BG19"),クラス・種目リスト!$A$2:$L$33,19,FALSE),"-")</f>
        <v>-</v>
      </c>
      <c r="CD19" s="66" t="str" cm="1">
        <f t="array" aca="1" ref="CD19" ca="1">IFERROR(HLOOKUP(INDIRECT("BG19"),クラス・種目リスト!$A$2:$L$33,20,FALSE),"-")</f>
        <v>-</v>
      </c>
      <c r="CE19" s="66" t="str" cm="1">
        <f t="array" aca="1" ref="CE19" ca="1">IFERROR(HLOOKUP(INDIRECT("BG19"),クラス・種目リスト!$A$2:$L$33,21,FALSE),"-")</f>
        <v>-</v>
      </c>
      <c r="CF19" s="66" t="str" cm="1">
        <f t="array" aca="1" ref="CF19" ca="1">IFERROR(HLOOKUP(INDIRECT("BG19"),クラス・種目リスト!$A$2:$L$33,22,FALSE),"-")</f>
        <v>-</v>
      </c>
      <c r="CG19" s="66" t="str" cm="1">
        <f t="array" aca="1" ref="CG19" ca="1">IFERROR(HLOOKUP(INDIRECT("BG19"),クラス・種目リスト!$A$2:$L$33,23,FALSE),"-")</f>
        <v>-</v>
      </c>
      <c r="CH19" s="66" t="str" cm="1">
        <f t="array" aca="1" ref="CH19" ca="1">IFERROR(HLOOKUP(INDIRECT("BG19"),クラス・種目リスト!$A$2:$L$33,24,FALSE),"-")</f>
        <v>-</v>
      </c>
      <c r="CI19" s="66" t="str" cm="1">
        <f t="array" aca="1" ref="CI19" ca="1">IFERROR(HLOOKUP(INDIRECT("BG19"),クラス・種目リスト!$A$2:$L$33,25,FALSE),"-")</f>
        <v>-</v>
      </c>
      <c r="CJ19" s="66" t="str" cm="1">
        <f t="array" aca="1" ref="CJ19" ca="1">IFERROR(HLOOKUP(INDIRECT("BG19"),クラス・種目リスト!$A$2:$L$33,26,FALSE),"-")</f>
        <v>-</v>
      </c>
      <c r="CK19" s="66" t="str" cm="1">
        <f t="array" aca="1" ref="CK19" ca="1">IFERROR(HLOOKUP(INDIRECT("BG19"),クラス・種目リスト!$A$2:$L$33,27,FALSE),"-")</f>
        <v>-</v>
      </c>
      <c r="CL19" s="66" t="str" cm="1">
        <f t="array" aca="1" ref="CL19" ca="1">IFERROR(HLOOKUP(INDIRECT("BG19"),クラス・種目リスト!$A$2:$L$33,28,FALSE),"-")</f>
        <v>-</v>
      </c>
      <c r="CM19" s="66" t="str" cm="1">
        <f t="array" aca="1" ref="CM19" ca="1">IFERROR(HLOOKUP(INDIRECT("BG19"),クラス・種目リスト!$A$2:$L$33,29,FALSE),"-")</f>
        <v>-</v>
      </c>
      <c r="CN19" s="66" t="str" cm="1">
        <f t="array" aca="1" ref="CN19" ca="1">IFERROR(HLOOKUP(INDIRECT("BG19"),クラス・種目リスト!$A$2:$L$33,30,FALSE),"-")</f>
        <v>-</v>
      </c>
      <c r="CO19" s="66" t="str" cm="1">
        <f t="array" aca="1" ref="CO19" ca="1">IFERROR(HLOOKUP(INDIRECT("BG19"),クラス・種目リスト!$A$2:$L$33,31,FALSE),"-")</f>
        <v>-</v>
      </c>
      <c r="CP19" s="66" t="str" cm="1">
        <f t="array" aca="1" ref="CP19" ca="1">IFERROR(HLOOKUP(INDIRECT("BG19"),クラス・種目リスト!$A$2:$L$33,32,FALSE),"-")</f>
        <v>-</v>
      </c>
      <c r="CQ19" s="66" cm="1">
        <f t="array" aca="1" ref="CQ19" ca="1">COUNTIF(CB19:CP19,INDIRECT("AI19"))</f>
        <v>0</v>
      </c>
      <c r="CR19" s="66" cm="1">
        <f t="array" aca="1" ref="CR19" ca="1">COUNTIF(CB19:CP19,INDIRECT("AR19"))</f>
        <v>0</v>
      </c>
      <c r="CS19" s="66"/>
      <c r="CT19" s="226"/>
      <c r="CU19" s="226"/>
      <c r="CV19" s="226"/>
      <c r="CW19" s="226"/>
      <c r="CX19" s="226"/>
      <c r="CY19" s="226"/>
      <c r="CZ19" s="226"/>
      <c r="DA19" s="67" t="str" cm="1">
        <f t="array" aca="1" ref="DA19" ca="1">INDIRECT("J19")</f>
        <v/>
      </c>
      <c r="DB19" s="226" cm="1">
        <f t="array" aca="1" ref="DB19" ca="1">IF(INDIRECT("N19")="-",0,COUNTA(INDIRECT("N19")))+IF(INDIRECT("W19")="-",0,COUNTA(INDIRECT("W19")))+IF(INDIRECT("AI19")="-",0,COUNTA(INDIRECT("AI19")))+IF(INDIRECT("AR19")="-",0,COUNTA(INDIRECT("AR19")))</f>
        <v>0</v>
      </c>
      <c r="DC19" s="226"/>
      <c r="DD19" s="67" cm="1">
        <f t="array" aca="1" ref="DD19" ca="1">INDIRECT("C19")</f>
        <v>0</v>
      </c>
      <c r="DE19" s="62"/>
      <c r="DF19" s="62" t="str" cm="1">
        <f t="array" aca="1" ref="DF19" ca="1">IFERROR(FIND("《",INDIRECT("N19")),"")</f>
        <v/>
      </c>
      <c r="DG19" s="62" t="str" cm="1">
        <f t="array" aca="1" ref="DG19" ca="1">IFERROR(FIND("《",INDIRECT("W19")),"")</f>
        <v/>
      </c>
      <c r="DH19" s="62" t="str" cm="1">
        <f t="array" aca="1" ref="DH19" ca="1">IFERROR(FIND("《",INDIRECT("AI19")),"")</f>
        <v/>
      </c>
      <c r="DI19" s="62" t="str" cm="1">
        <f t="array" aca="1" ref="DI19" ca="1">IFERROR(FIND("《",INDIRECT("AR19")),"")</f>
        <v/>
      </c>
    </row>
    <row r="20" spans="1:113" ht="19.2" customHeight="1" x14ac:dyDescent="0.15">
      <c r="A20" s="26"/>
      <c r="B20" s="60"/>
      <c r="C20" s="114"/>
      <c r="D20" s="50"/>
      <c r="E20" s="51"/>
      <c r="F20" s="52"/>
      <c r="G20" s="20"/>
      <c r="H20" s="4"/>
      <c r="I20" s="22"/>
      <c r="J20" s="310" t="str">
        <f ca="1">IF(DD20=0,"",IF(申込書!$B$6="","",申込書!$B$6))</f>
        <v/>
      </c>
      <c r="K20" s="311" t="str">
        <f ca="1">IF(DD20=0,"",IF(申込書!$B$4="","",SUBSTITUTE(SUBSTITUTE(申込書!$B$4,"学",""),"校","")))</f>
        <v/>
      </c>
      <c r="L20" s="310" t="str">
        <f ca="1">IF(DD20=0,"",IF(申込書!$D$4="","",ASC(申込書!$D$4)))</f>
        <v/>
      </c>
      <c r="M20" s="26"/>
      <c r="N20" s="23"/>
      <c r="O20" s="15"/>
      <c r="P20" s="16"/>
      <c r="Q20" s="15"/>
      <c r="R20" s="17"/>
      <c r="S20" s="15"/>
      <c r="T20" s="17"/>
      <c r="U20" s="148" t="str">
        <f t="shared" si="2"/>
        <v/>
      </c>
      <c r="V20" s="6"/>
      <c r="W20" s="106"/>
      <c r="X20" s="15"/>
      <c r="Y20" s="16"/>
      <c r="Z20" s="18"/>
      <c r="AA20" s="17"/>
      <c r="AB20" s="19"/>
      <c r="AC20" s="17"/>
      <c r="AD20" s="148" t="str">
        <f t="shared" si="3"/>
        <v/>
      </c>
      <c r="AE20" s="24"/>
      <c r="AF20" s="24"/>
      <c r="AG20" s="4" t="str">
        <f t="shared" si="0"/>
        <v>-</v>
      </c>
      <c r="AH20" s="5"/>
      <c r="AI20" s="23"/>
      <c r="AJ20" s="15"/>
      <c r="AK20" s="16"/>
      <c r="AL20" s="18"/>
      <c r="AM20" s="17"/>
      <c r="AN20" s="19"/>
      <c r="AO20" s="17"/>
      <c r="AP20" s="148" t="str">
        <f t="shared" si="4"/>
        <v/>
      </c>
      <c r="AQ20" s="125"/>
      <c r="AR20" s="23"/>
      <c r="AS20" s="15"/>
      <c r="AT20" s="16"/>
      <c r="AU20" s="18"/>
      <c r="AV20" s="17"/>
      <c r="AW20" s="19"/>
      <c r="AX20" s="17"/>
      <c r="AY20" s="148" t="str">
        <f t="shared" si="5"/>
        <v/>
      </c>
      <c r="AZ20" s="106"/>
      <c r="BA20" s="28"/>
      <c r="BB20" s="4" t="str">
        <f t="shared" ref="BB20:BB55" si="9">IF(BA20="","-","")</f>
        <v>-</v>
      </c>
      <c r="BC20" s="274" t="str">
        <f t="shared" ca="1" si="1"/>
        <v/>
      </c>
      <c r="BD20" s="313" t="str">
        <f t="shared" ca="1" si="7"/>
        <v/>
      </c>
      <c r="BE20" s="314" t="str">
        <f ca="1">IF(DD20=0,"",IF(申込書!$D$6="","",申込書!$D$6))</f>
        <v/>
      </c>
      <c r="BF20" s="95"/>
      <c r="BG20" s="73" t="str" cm="1">
        <f t="array" aca="1" ref="BG20" ca="1">IF(クラス・種目リスト!$A$37=1,INDIRECT("$J20")&amp;INDIRECT("$H20")&amp;RIGHT(INDIRECT("$I20"),1),INDIRECT("$J20")&amp;INDIRECT("$H20"))</f>
        <v/>
      </c>
      <c r="BH20" s="66" t="str" cm="1">
        <f t="array" aca="1" ref="BH20" ca="1">IFERROR(HLOOKUP(INDIRECT("BG20"),クラス・種目リスト!$A$2:$L$33,3,FALSE),"-")</f>
        <v>-</v>
      </c>
      <c r="BI20" s="66" t="str" cm="1">
        <f t="array" aca="1" ref="BI20" ca="1">IFERROR(HLOOKUP(INDIRECT("BG20"),クラス・種目リスト!$A$2:$L$33,4,FALSE),"-")</f>
        <v>-</v>
      </c>
      <c r="BJ20" s="66" t="str" cm="1">
        <f t="array" aca="1" ref="BJ20" ca="1">IFERROR(HLOOKUP(INDIRECT("BG20"),クラス・種目リスト!$A$2:$L$33,5,FALSE),"-")</f>
        <v>-</v>
      </c>
      <c r="BK20" s="66" t="str" cm="1">
        <f t="array" aca="1" ref="BK20" ca="1">IFERROR(HLOOKUP(INDIRECT("BG20"),クラス・種目リスト!$A$2:$L$33,6,FALSE),"-")</f>
        <v>-</v>
      </c>
      <c r="BL20" s="66" t="str" cm="1">
        <f t="array" aca="1" ref="BL20" ca="1">IFERROR(HLOOKUP(INDIRECT("BG20"),クラス・種目リスト!$A$2:$L$33,7,FALSE),"-")</f>
        <v>-</v>
      </c>
      <c r="BM20" s="66" t="str" cm="1">
        <f t="array" aca="1" ref="BM20" ca="1">IFERROR(HLOOKUP(INDIRECT("BG20"),クラス・種目リスト!$A$2:$L$33,8,FALSE),"-")</f>
        <v>-</v>
      </c>
      <c r="BN20" s="66" t="str" cm="1">
        <f t="array" aca="1" ref="BN20" ca="1">IFERROR(HLOOKUP(INDIRECT("BG20"),クラス・種目リスト!$A$2:$L$33,9,FALSE),"-")</f>
        <v>-</v>
      </c>
      <c r="BO20" s="66" t="str" cm="1">
        <f t="array" aca="1" ref="BO20" ca="1">IFERROR(HLOOKUP(INDIRECT("BG20"),クラス・種目リスト!$A$2:$L$33,10,FALSE),"-")</f>
        <v>-</v>
      </c>
      <c r="BP20" s="66" t="str" cm="1">
        <f t="array" aca="1" ref="BP20" ca="1">IFERROR(HLOOKUP(INDIRECT("BG20"),クラス・種目リスト!$A$2:$L$33,11,FALSE),"-")</f>
        <v>-</v>
      </c>
      <c r="BQ20" s="66" t="str" cm="1">
        <f t="array" aca="1" ref="BQ20" ca="1">IFERROR(HLOOKUP(INDIRECT("BG20"),クラス・種目リスト!$A$2:$L$33,12,FALSE),"-")</f>
        <v>-</v>
      </c>
      <c r="BR20" s="66" t="str" cm="1">
        <f t="array" aca="1" ref="BR20" ca="1">IFERROR(HLOOKUP(INDIRECT("BG20"),クラス・種目リスト!$A$2:$L$33,13,FALSE),"-")</f>
        <v>-</v>
      </c>
      <c r="BS20" s="66" t="str" cm="1">
        <f t="array" aca="1" ref="BS20" ca="1">IFERROR(HLOOKUP(INDIRECT("BG20"),クラス・種目リスト!$A$2:$L$33,14,FALSE),"-")</f>
        <v>-</v>
      </c>
      <c r="BT20" s="66" t="str" cm="1">
        <f t="array" aca="1" ref="BT20" ca="1">IFERROR(HLOOKUP(INDIRECT("BG20"),クラス・種目リスト!$A$2:$L$33,15,FALSE),"-")</f>
        <v>-</v>
      </c>
      <c r="BU20" s="66" t="str" cm="1">
        <f t="array" aca="1" ref="BU20" ca="1">IFERROR(HLOOKUP(INDIRECT("BG20"),クラス・種目リスト!$A$2:$L$33,16,FALSE),"-")</f>
        <v>-</v>
      </c>
      <c r="BV20" s="66" t="str" cm="1">
        <f t="array" aca="1" ref="BV20" ca="1">IFERROR(HLOOKUP(INDIRECT("BG20"),クラス・種目リスト!$A$2:$L$33,17,FALSE),"-")</f>
        <v>-</v>
      </c>
      <c r="BW20" s="66" cm="1">
        <f t="array" aca="1" ref="BW20" ca="1">COUNTIF(BH20:BV20,INDIRECT("N20"))</f>
        <v>0</v>
      </c>
      <c r="BX20" s="66" cm="1">
        <f t="array" aca="1" ref="BX20" ca="1">COUNTIF(BH20:BV20,INDIRECT("W20"))</f>
        <v>0</v>
      </c>
      <c r="BY20" s="66"/>
      <c r="BZ20" s="66"/>
      <c r="CA20" s="66"/>
      <c r="CB20" s="66" t="str" cm="1">
        <f t="array" aca="1" ref="CB20" ca="1">IFERROR(HLOOKUP(INDIRECT("BG20"),クラス・種目リスト!$A$2:$L$33,18,FALSE),"-")</f>
        <v>-</v>
      </c>
      <c r="CC20" s="66" t="str" cm="1">
        <f t="array" aca="1" ref="CC20" ca="1">IFERROR(HLOOKUP(INDIRECT("BG20"),クラス・種目リスト!$A$2:$L$33,19,FALSE),"-")</f>
        <v>-</v>
      </c>
      <c r="CD20" s="66" t="str" cm="1">
        <f t="array" aca="1" ref="CD20" ca="1">IFERROR(HLOOKUP(INDIRECT("BG20"),クラス・種目リスト!$A$2:$L$33,20,FALSE),"-")</f>
        <v>-</v>
      </c>
      <c r="CE20" s="66" t="str" cm="1">
        <f t="array" aca="1" ref="CE20" ca="1">IFERROR(HLOOKUP(INDIRECT("BG20"),クラス・種目リスト!$A$2:$L$33,21,FALSE),"-")</f>
        <v>-</v>
      </c>
      <c r="CF20" s="66" t="str" cm="1">
        <f t="array" aca="1" ref="CF20" ca="1">IFERROR(HLOOKUP(INDIRECT("BG20"),クラス・種目リスト!$A$2:$L$33,22,FALSE),"-")</f>
        <v>-</v>
      </c>
      <c r="CG20" s="66" t="str" cm="1">
        <f t="array" aca="1" ref="CG20" ca="1">IFERROR(HLOOKUP(INDIRECT("BG20"),クラス・種目リスト!$A$2:$L$33,23,FALSE),"-")</f>
        <v>-</v>
      </c>
      <c r="CH20" s="66" t="str" cm="1">
        <f t="array" aca="1" ref="CH20" ca="1">IFERROR(HLOOKUP(INDIRECT("BG20"),クラス・種目リスト!$A$2:$L$33,24,FALSE),"-")</f>
        <v>-</v>
      </c>
      <c r="CI20" s="66" t="str" cm="1">
        <f t="array" aca="1" ref="CI20" ca="1">IFERROR(HLOOKUP(INDIRECT("BG20"),クラス・種目リスト!$A$2:$L$33,25,FALSE),"-")</f>
        <v>-</v>
      </c>
      <c r="CJ20" s="66" t="str" cm="1">
        <f t="array" aca="1" ref="CJ20" ca="1">IFERROR(HLOOKUP(INDIRECT("BG20"),クラス・種目リスト!$A$2:$L$33,26,FALSE),"-")</f>
        <v>-</v>
      </c>
      <c r="CK20" s="66" t="str" cm="1">
        <f t="array" aca="1" ref="CK20" ca="1">IFERROR(HLOOKUP(INDIRECT("BG20"),クラス・種目リスト!$A$2:$L$33,27,FALSE),"-")</f>
        <v>-</v>
      </c>
      <c r="CL20" s="66" t="str" cm="1">
        <f t="array" aca="1" ref="CL20" ca="1">IFERROR(HLOOKUP(INDIRECT("BG20"),クラス・種目リスト!$A$2:$L$33,28,FALSE),"-")</f>
        <v>-</v>
      </c>
      <c r="CM20" s="66" t="str" cm="1">
        <f t="array" aca="1" ref="CM20" ca="1">IFERROR(HLOOKUP(INDIRECT("BG20"),クラス・種目リスト!$A$2:$L$33,29,FALSE),"-")</f>
        <v>-</v>
      </c>
      <c r="CN20" s="66" t="str" cm="1">
        <f t="array" aca="1" ref="CN20" ca="1">IFERROR(HLOOKUP(INDIRECT("BG20"),クラス・種目リスト!$A$2:$L$33,30,FALSE),"-")</f>
        <v>-</v>
      </c>
      <c r="CO20" s="66" t="str" cm="1">
        <f t="array" aca="1" ref="CO20" ca="1">IFERROR(HLOOKUP(INDIRECT("BG20"),クラス・種目リスト!$A$2:$L$33,31,FALSE),"-")</f>
        <v>-</v>
      </c>
      <c r="CP20" s="66" t="str" cm="1">
        <f t="array" aca="1" ref="CP20" ca="1">IFERROR(HLOOKUP(INDIRECT("BG20"),クラス・種目リスト!$A$2:$L$33,32,FALSE),"-")</f>
        <v>-</v>
      </c>
      <c r="CQ20" s="66" cm="1">
        <f t="array" aca="1" ref="CQ20" ca="1">COUNTIF(CB20:CP20,INDIRECT("AI20"))</f>
        <v>0</v>
      </c>
      <c r="CR20" s="66" cm="1">
        <f t="array" aca="1" ref="CR20" ca="1">COUNTIF(CB20:CP20,INDIRECT("AR20"))</f>
        <v>0</v>
      </c>
      <c r="CS20" s="66"/>
      <c r="CT20" s="226"/>
      <c r="CU20" s="226"/>
      <c r="CV20" s="226"/>
      <c r="CW20" s="226"/>
      <c r="CX20" s="226"/>
      <c r="CY20" s="226"/>
      <c r="CZ20" s="226"/>
      <c r="DA20" s="67" t="str" cm="1">
        <f t="array" aca="1" ref="DA20" ca="1">INDIRECT("J20")</f>
        <v/>
      </c>
      <c r="DB20" s="226" cm="1">
        <f t="array" aca="1" ref="DB20" ca="1">IF(INDIRECT("N20")="-",0,COUNTA(INDIRECT("N20")))+IF(INDIRECT("W20")="-",0,COUNTA(INDIRECT("W20")))+IF(INDIRECT("AI20")="-",0,COUNTA(INDIRECT("AI20")))+IF(INDIRECT("AR20")="-",0,COUNTA(INDIRECT("AR20")))</f>
        <v>0</v>
      </c>
      <c r="DC20" s="226"/>
      <c r="DD20" s="67" cm="1">
        <f t="array" aca="1" ref="DD20" ca="1">INDIRECT("C20")</f>
        <v>0</v>
      </c>
      <c r="DE20" s="62"/>
      <c r="DF20" s="62" t="str" cm="1">
        <f t="array" aca="1" ref="DF20" ca="1">IFERROR(FIND("《",INDIRECT("N20")),"")</f>
        <v/>
      </c>
      <c r="DG20" s="62" t="str" cm="1">
        <f t="array" aca="1" ref="DG20" ca="1">IFERROR(FIND("《",INDIRECT("W20")),"")</f>
        <v/>
      </c>
      <c r="DH20" s="62" t="str" cm="1">
        <f t="array" aca="1" ref="DH20" ca="1">IFERROR(FIND("《",INDIRECT("AI20")),"")</f>
        <v/>
      </c>
      <c r="DI20" s="62" t="str" cm="1">
        <f t="array" aca="1" ref="DI20" ca="1">IFERROR(FIND("《",INDIRECT("AR20")),"")</f>
        <v/>
      </c>
    </row>
    <row r="21" spans="1:113" ht="19.5" customHeight="1" x14ac:dyDescent="0.15">
      <c r="A21" s="26"/>
      <c r="B21" s="60"/>
      <c r="C21" s="113"/>
      <c r="D21" s="47"/>
      <c r="E21" s="51"/>
      <c r="F21" s="52"/>
      <c r="G21" s="20"/>
      <c r="H21" s="4"/>
      <c r="I21" s="22"/>
      <c r="J21" s="310" t="str">
        <f ca="1">IF(DD21=0,"",IF(申込書!$B$6="","",申込書!$B$6))</f>
        <v/>
      </c>
      <c r="K21" s="311" t="str">
        <f ca="1">IF(DD21=0,"",IF(申込書!$B$4="","",SUBSTITUTE(SUBSTITUTE(申込書!$B$4,"学",""),"校","")))</f>
        <v/>
      </c>
      <c r="L21" s="310" t="str">
        <f ca="1">IF(DD21=0,"",IF(申込書!$D$4="","",ASC(申込書!$D$4)))</f>
        <v/>
      </c>
      <c r="M21" s="26"/>
      <c r="N21" s="23"/>
      <c r="O21" s="15"/>
      <c r="P21" s="16"/>
      <c r="Q21" s="15"/>
      <c r="R21" s="17"/>
      <c r="S21" s="15"/>
      <c r="T21" s="17"/>
      <c r="U21" s="148" t="str">
        <f t="shared" si="2"/>
        <v/>
      </c>
      <c r="V21" s="6"/>
      <c r="W21" s="106"/>
      <c r="X21" s="15"/>
      <c r="Y21" s="16"/>
      <c r="Z21" s="18"/>
      <c r="AA21" s="17"/>
      <c r="AB21" s="19"/>
      <c r="AC21" s="17"/>
      <c r="AD21" s="148" t="str">
        <f t="shared" si="3"/>
        <v/>
      </c>
      <c r="AE21" s="24"/>
      <c r="AF21" s="24"/>
      <c r="AG21" s="4" t="str">
        <f t="shared" si="0"/>
        <v>-</v>
      </c>
      <c r="AH21" s="5"/>
      <c r="AI21" s="23"/>
      <c r="AJ21" s="15"/>
      <c r="AK21" s="16"/>
      <c r="AL21" s="18"/>
      <c r="AM21" s="17"/>
      <c r="AN21" s="19"/>
      <c r="AO21" s="17"/>
      <c r="AP21" s="148" t="str">
        <f t="shared" si="4"/>
        <v/>
      </c>
      <c r="AQ21" s="125"/>
      <c r="AR21" s="23"/>
      <c r="AS21" s="15"/>
      <c r="AT21" s="16"/>
      <c r="AU21" s="18"/>
      <c r="AV21" s="17"/>
      <c r="AW21" s="19"/>
      <c r="AX21" s="17"/>
      <c r="AY21" s="148" t="str">
        <f t="shared" si="5"/>
        <v/>
      </c>
      <c r="AZ21" s="106"/>
      <c r="BA21" s="28"/>
      <c r="BB21" s="4" t="str">
        <f t="shared" si="9"/>
        <v>-</v>
      </c>
      <c r="BC21" s="274" t="str">
        <f t="shared" ca="1" si="1"/>
        <v/>
      </c>
      <c r="BD21" s="313" t="str">
        <f t="shared" ca="1" si="7"/>
        <v/>
      </c>
      <c r="BE21" s="314" t="str">
        <f ca="1">IF(DD21=0,"",IF(申込書!$D$6="","",申込書!$D$6))</f>
        <v/>
      </c>
      <c r="BF21" s="95"/>
      <c r="BG21" s="73" t="str" cm="1">
        <f t="array" aca="1" ref="BG21" ca="1">IF(クラス・種目リスト!$A$37=1,INDIRECT("$J21")&amp;INDIRECT("$H21")&amp;RIGHT(INDIRECT("$I21"),1),INDIRECT("$J21")&amp;INDIRECT("$H21"))</f>
        <v/>
      </c>
      <c r="BH21" s="66" t="str" cm="1">
        <f t="array" aca="1" ref="BH21" ca="1">IFERROR(HLOOKUP(INDIRECT("BG21"),クラス・種目リスト!$A$2:$L$33,3,FALSE),"-")</f>
        <v>-</v>
      </c>
      <c r="BI21" s="66" t="str" cm="1">
        <f t="array" aca="1" ref="BI21" ca="1">IFERROR(HLOOKUP(INDIRECT("BG21"),クラス・種目リスト!$A$2:$L$33,4,FALSE),"-")</f>
        <v>-</v>
      </c>
      <c r="BJ21" s="66" t="str" cm="1">
        <f t="array" aca="1" ref="BJ21" ca="1">IFERROR(HLOOKUP(INDIRECT("BG21"),クラス・種目リスト!$A$2:$L$33,5,FALSE),"-")</f>
        <v>-</v>
      </c>
      <c r="BK21" s="66" t="str" cm="1">
        <f t="array" aca="1" ref="BK21" ca="1">IFERROR(HLOOKUP(INDIRECT("BG21"),クラス・種目リスト!$A$2:$L$33,6,FALSE),"-")</f>
        <v>-</v>
      </c>
      <c r="BL21" s="66" t="str" cm="1">
        <f t="array" aca="1" ref="BL21" ca="1">IFERROR(HLOOKUP(INDIRECT("BG21"),クラス・種目リスト!$A$2:$L$33,7,FALSE),"-")</f>
        <v>-</v>
      </c>
      <c r="BM21" s="66" t="str" cm="1">
        <f t="array" aca="1" ref="BM21" ca="1">IFERROR(HLOOKUP(INDIRECT("BG21"),クラス・種目リスト!$A$2:$L$33,8,FALSE),"-")</f>
        <v>-</v>
      </c>
      <c r="BN21" s="66" t="str" cm="1">
        <f t="array" aca="1" ref="BN21" ca="1">IFERROR(HLOOKUP(INDIRECT("BG21"),クラス・種目リスト!$A$2:$L$33,9,FALSE),"-")</f>
        <v>-</v>
      </c>
      <c r="BO21" s="66" t="str" cm="1">
        <f t="array" aca="1" ref="BO21" ca="1">IFERROR(HLOOKUP(INDIRECT("BG21"),クラス・種目リスト!$A$2:$L$33,10,FALSE),"-")</f>
        <v>-</v>
      </c>
      <c r="BP21" s="66" t="str" cm="1">
        <f t="array" aca="1" ref="BP21" ca="1">IFERROR(HLOOKUP(INDIRECT("BG21"),クラス・種目リスト!$A$2:$L$33,11,FALSE),"-")</f>
        <v>-</v>
      </c>
      <c r="BQ21" s="66" t="str" cm="1">
        <f t="array" aca="1" ref="BQ21" ca="1">IFERROR(HLOOKUP(INDIRECT("BG21"),クラス・種目リスト!$A$2:$L$33,12,FALSE),"-")</f>
        <v>-</v>
      </c>
      <c r="BR21" s="66" t="str" cm="1">
        <f t="array" aca="1" ref="BR21" ca="1">IFERROR(HLOOKUP(INDIRECT("BG21"),クラス・種目リスト!$A$2:$L$33,13,FALSE),"-")</f>
        <v>-</v>
      </c>
      <c r="BS21" s="66" t="str" cm="1">
        <f t="array" aca="1" ref="BS21" ca="1">IFERROR(HLOOKUP(INDIRECT("BG21"),クラス・種目リスト!$A$2:$L$33,14,FALSE),"-")</f>
        <v>-</v>
      </c>
      <c r="BT21" s="66" t="str" cm="1">
        <f t="array" aca="1" ref="BT21" ca="1">IFERROR(HLOOKUP(INDIRECT("BG21"),クラス・種目リスト!$A$2:$L$33,15,FALSE),"-")</f>
        <v>-</v>
      </c>
      <c r="BU21" s="66" t="str" cm="1">
        <f t="array" aca="1" ref="BU21" ca="1">IFERROR(HLOOKUP(INDIRECT("BG21"),クラス・種目リスト!$A$2:$L$33,16,FALSE),"-")</f>
        <v>-</v>
      </c>
      <c r="BV21" s="66" t="str" cm="1">
        <f t="array" aca="1" ref="BV21" ca="1">IFERROR(HLOOKUP(INDIRECT("BG21"),クラス・種目リスト!$A$2:$L$33,17,FALSE),"-")</f>
        <v>-</v>
      </c>
      <c r="BW21" s="66" cm="1">
        <f t="array" aca="1" ref="BW21" ca="1">COUNTIF(BH21:BV21,INDIRECT("N21"))</f>
        <v>0</v>
      </c>
      <c r="BX21" s="66" cm="1">
        <f t="array" aca="1" ref="BX21" ca="1">COUNTIF(BH21:BV21,INDIRECT("W21"))</f>
        <v>0</v>
      </c>
      <c r="BY21" s="66"/>
      <c r="BZ21" s="66"/>
      <c r="CA21" s="66"/>
      <c r="CB21" s="66" t="str" cm="1">
        <f t="array" aca="1" ref="CB21" ca="1">IFERROR(HLOOKUP(INDIRECT("BG21"),クラス・種目リスト!$A$2:$L$33,18,FALSE),"-")</f>
        <v>-</v>
      </c>
      <c r="CC21" s="66" t="str" cm="1">
        <f t="array" aca="1" ref="CC21" ca="1">IFERROR(HLOOKUP(INDIRECT("BG21"),クラス・種目リスト!$A$2:$L$33,19,FALSE),"-")</f>
        <v>-</v>
      </c>
      <c r="CD21" s="66" t="str" cm="1">
        <f t="array" aca="1" ref="CD21" ca="1">IFERROR(HLOOKUP(INDIRECT("BG21"),クラス・種目リスト!$A$2:$L$33,20,FALSE),"-")</f>
        <v>-</v>
      </c>
      <c r="CE21" s="66" t="str" cm="1">
        <f t="array" aca="1" ref="CE21" ca="1">IFERROR(HLOOKUP(INDIRECT("BG21"),クラス・種目リスト!$A$2:$L$33,21,FALSE),"-")</f>
        <v>-</v>
      </c>
      <c r="CF21" s="66" t="str" cm="1">
        <f t="array" aca="1" ref="CF21" ca="1">IFERROR(HLOOKUP(INDIRECT("BG21"),クラス・種目リスト!$A$2:$L$33,22,FALSE),"-")</f>
        <v>-</v>
      </c>
      <c r="CG21" s="66" t="str" cm="1">
        <f t="array" aca="1" ref="CG21" ca="1">IFERROR(HLOOKUP(INDIRECT("BG21"),クラス・種目リスト!$A$2:$L$33,23,FALSE),"-")</f>
        <v>-</v>
      </c>
      <c r="CH21" s="66" t="str" cm="1">
        <f t="array" aca="1" ref="CH21" ca="1">IFERROR(HLOOKUP(INDIRECT("BG21"),クラス・種目リスト!$A$2:$L$33,24,FALSE),"-")</f>
        <v>-</v>
      </c>
      <c r="CI21" s="66" t="str" cm="1">
        <f t="array" aca="1" ref="CI21" ca="1">IFERROR(HLOOKUP(INDIRECT("BG21"),クラス・種目リスト!$A$2:$L$33,25,FALSE),"-")</f>
        <v>-</v>
      </c>
      <c r="CJ21" s="66" t="str" cm="1">
        <f t="array" aca="1" ref="CJ21" ca="1">IFERROR(HLOOKUP(INDIRECT("BG21"),クラス・種目リスト!$A$2:$L$33,26,FALSE),"-")</f>
        <v>-</v>
      </c>
      <c r="CK21" s="66" t="str" cm="1">
        <f t="array" aca="1" ref="CK21" ca="1">IFERROR(HLOOKUP(INDIRECT("BG21"),クラス・種目リスト!$A$2:$L$33,27,FALSE),"-")</f>
        <v>-</v>
      </c>
      <c r="CL21" s="66" t="str" cm="1">
        <f t="array" aca="1" ref="CL21" ca="1">IFERROR(HLOOKUP(INDIRECT("BG21"),クラス・種目リスト!$A$2:$L$33,28,FALSE),"-")</f>
        <v>-</v>
      </c>
      <c r="CM21" s="66" t="str" cm="1">
        <f t="array" aca="1" ref="CM21" ca="1">IFERROR(HLOOKUP(INDIRECT("BG21"),クラス・種目リスト!$A$2:$L$33,29,FALSE),"-")</f>
        <v>-</v>
      </c>
      <c r="CN21" s="66" t="str" cm="1">
        <f t="array" aca="1" ref="CN21" ca="1">IFERROR(HLOOKUP(INDIRECT("BG21"),クラス・種目リスト!$A$2:$L$33,30,FALSE),"-")</f>
        <v>-</v>
      </c>
      <c r="CO21" s="66" t="str" cm="1">
        <f t="array" aca="1" ref="CO21" ca="1">IFERROR(HLOOKUP(INDIRECT("BG21"),クラス・種目リスト!$A$2:$L$33,31,FALSE),"-")</f>
        <v>-</v>
      </c>
      <c r="CP21" s="66" t="str" cm="1">
        <f t="array" aca="1" ref="CP21" ca="1">IFERROR(HLOOKUP(INDIRECT("BG21"),クラス・種目リスト!$A$2:$L$33,32,FALSE),"-")</f>
        <v>-</v>
      </c>
      <c r="CQ21" s="66" cm="1">
        <f t="array" aca="1" ref="CQ21" ca="1">COUNTIF(CB21:CP21,INDIRECT("AI21"))</f>
        <v>0</v>
      </c>
      <c r="CR21" s="66" cm="1">
        <f t="array" aca="1" ref="CR21" ca="1">COUNTIF(CB21:CP21,INDIRECT("AR21"))</f>
        <v>0</v>
      </c>
      <c r="CS21" s="66"/>
      <c r="CT21" s="226"/>
      <c r="CU21" s="226"/>
      <c r="CV21" s="226"/>
      <c r="CW21" s="226"/>
      <c r="CX21" s="226"/>
      <c r="CY21" s="226"/>
      <c r="CZ21" s="226"/>
      <c r="DA21" s="67" t="str" cm="1">
        <f t="array" aca="1" ref="DA21" ca="1">INDIRECT("J21")</f>
        <v/>
      </c>
      <c r="DB21" s="226" cm="1">
        <f t="array" aca="1" ref="DB21" ca="1">IF(INDIRECT("N21")="-",0,COUNTA(INDIRECT("N21")))+IF(INDIRECT("W21")="-",0,COUNTA(INDIRECT("W21")))+IF(INDIRECT("AI21")="-",0,COUNTA(INDIRECT("AI21")))+IF(INDIRECT("AR21")="-",0,COUNTA(INDIRECT("AR21")))</f>
        <v>0</v>
      </c>
      <c r="DC21" s="226"/>
      <c r="DD21" s="67" cm="1">
        <f t="array" aca="1" ref="DD21" ca="1">INDIRECT("C21")</f>
        <v>0</v>
      </c>
      <c r="DE21" s="62"/>
      <c r="DF21" s="62" t="str" cm="1">
        <f t="array" aca="1" ref="DF21" ca="1">IFERROR(FIND("《",INDIRECT("N21")),"")</f>
        <v/>
      </c>
      <c r="DG21" s="62" t="str" cm="1">
        <f t="array" aca="1" ref="DG21" ca="1">IFERROR(FIND("《",INDIRECT("W21")),"")</f>
        <v/>
      </c>
      <c r="DH21" s="62" t="str" cm="1">
        <f t="array" aca="1" ref="DH21" ca="1">IFERROR(FIND("《",INDIRECT("AI21")),"")</f>
        <v/>
      </c>
      <c r="DI21" s="62" t="str" cm="1">
        <f t="array" aca="1" ref="DI21" ca="1">IFERROR(FIND("《",INDIRECT("AR21")),"")</f>
        <v/>
      </c>
    </row>
    <row r="22" spans="1:113" ht="19.5" customHeight="1" x14ac:dyDescent="0.15">
      <c r="A22" s="26"/>
      <c r="B22" s="60"/>
      <c r="C22" s="114"/>
      <c r="D22" s="50"/>
      <c r="E22" s="51"/>
      <c r="F22" s="52"/>
      <c r="G22" s="20"/>
      <c r="H22" s="4"/>
      <c r="I22" s="22"/>
      <c r="J22" s="310" t="str">
        <f ca="1">IF(DD22=0,"",IF(申込書!$B$6="","",申込書!$B$6))</f>
        <v/>
      </c>
      <c r="K22" s="311" t="str">
        <f ca="1">IF(DD22=0,"",IF(申込書!$B$4="","",SUBSTITUTE(SUBSTITUTE(申込書!$B$4,"学",""),"校","")))</f>
        <v/>
      </c>
      <c r="L22" s="310" t="str">
        <f ca="1">IF(DD22=0,"",IF(申込書!$D$4="","",ASC(申込書!$D$4)))</f>
        <v/>
      </c>
      <c r="M22" s="26"/>
      <c r="N22" s="23"/>
      <c r="O22" s="15"/>
      <c r="P22" s="16"/>
      <c r="Q22" s="15"/>
      <c r="R22" s="17"/>
      <c r="S22" s="15"/>
      <c r="T22" s="17"/>
      <c r="U22" s="148" t="str">
        <f t="shared" si="2"/>
        <v/>
      </c>
      <c r="V22" s="6"/>
      <c r="W22" s="106"/>
      <c r="X22" s="15"/>
      <c r="Y22" s="16"/>
      <c r="Z22" s="18"/>
      <c r="AA22" s="17"/>
      <c r="AB22" s="19"/>
      <c r="AC22" s="17"/>
      <c r="AD22" s="148" t="str">
        <f t="shared" si="3"/>
        <v/>
      </c>
      <c r="AE22" s="24"/>
      <c r="AF22" s="24"/>
      <c r="AG22" s="4" t="str">
        <f t="shared" si="0"/>
        <v>-</v>
      </c>
      <c r="AH22" s="5"/>
      <c r="AI22" s="23"/>
      <c r="AJ22" s="15"/>
      <c r="AK22" s="16"/>
      <c r="AL22" s="18"/>
      <c r="AM22" s="17"/>
      <c r="AN22" s="19"/>
      <c r="AO22" s="17"/>
      <c r="AP22" s="148" t="str">
        <f t="shared" si="4"/>
        <v/>
      </c>
      <c r="AQ22" s="125"/>
      <c r="AR22" s="23"/>
      <c r="AS22" s="15"/>
      <c r="AT22" s="16"/>
      <c r="AU22" s="18"/>
      <c r="AV22" s="17"/>
      <c r="AW22" s="19"/>
      <c r="AX22" s="17"/>
      <c r="AY22" s="148" t="str">
        <f t="shared" si="5"/>
        <v/>
      </c>
      <c r="AZ22" s="106"/>
      <c r="BA22" s="28"/>
      <c r="BB22" s="4" t="str">
        <f t="shared" si="9"/>
        <v>-</v>
      </c>
      <c r="BC22" s="274" t="str">
        <f t="shared" ca="1" si="1"/>
        <v/>
      </c>
      <c r="BD22" s="313" t="str">
        <f t="shared" ca="1" si="7"/>
        <v/>
      </c>
      <c r="BE22" s="314" t="str">
        <f ca="1">IF(DD22=0,"",IF(申込書!$D$6="","",申込書!$D$6))</f>
        <v/>
      </c>
      <c r="BF22" s="95"/>
      <c r="BG22" s="73" t="str" cm="1">
        <f t="array" aca="1" ref="BG22" ca="1">IF(クラス・種目リスト!$A$37=1,INDIRECT("$J22")&amp;INDIRECT("$H22")&amp;RIGHT(INDIRECT("$I22"),1),INDIRECT("$J22")&amp;INDIRECT("$H22"))</f>
        <v/>
      </c>
      <c r="BH22" s="66" t="str" cm="1">
        <f t="array" aca="1" ref="BH22" ca="1">IFERROR(HLOOKUP(INDIRECT("BG22"),クラス・種目リスト!$A$2:$L$33,3,FALSE),"-")</f>
        <v>-</v>
      </c>
      <c r="BI22" s="66" t="str" cm="1">
        <f t="array" aca="1" ref="BI22" ca="1">IFERROR(HLOOKUP(INDIRECT("BG22"),クラス・種目リスト!$A$2:$L$33,4,FALSE),"-")</f>
        <v>-</v>
      </c>
      <c r="BJ22" s="66" t="str" cm="1">
        <f t="array" aca="1" ref="BJ22" ca="1">IFERROR(HLOOKUP(INDIRECT("BG22"),クラス・種目リスト!$A$2:$L$33,5,FALSE),"-")</f>
        <v>-</v>
      </c>
      <c r="BK22" s="66" t="str" cm="1">
        <f t="array" aca="1" ref="BK22" ca="1">IFERROR(HLOOKUP(INDIRECT("BG22"),クラス・種目リスト!$A$2:$L$33,6,FALSE),"-")</f>
        <v>-</v>
      </c>
      <c r="BL22" s="66" t="str" cm="1">
        <f t="array" aca="1" ref="BL22" ca="1">IFERROR(HLOOKUP(INDIRECT("BG22"),クラス・種目リスト!$A$2:$L$33,7,FALSE),"-")</f>
        <v>-</v>
      </c>
      <c r="BM22" s="66" t="str" cm="1">
        <f t="array" aca="1" ref="BM22" ca="1">IFERROR(HLOOKUP(INDIRECT("BG22"),クラス・種目リスト!$A$2:$L$33,8,FALSE),"-")</f>
        <v>-</v>
      </c>
      <c r="BN22" s="66" t="str" cm="1">
        <f t="array" aca="1" ref="BN22" ca="1">IFERROR(HLOOKUP(INDIRECT("BG22"),クラス・種目リスト!$A$2:$L$33,9,FALSE),"-")</f>
        <v>-</v>
      </c>
      <c r="BO22" s="66" t="str" cm="1">
        <f t="array" aca="1" ref="BO22" ca="1">IFERROR(HLOOKUP(INDIRECT("BG22"),クラス・種目リスト!$A$2:$L$33,10,FALSE),"-")</f>
        <v>-</v>
      </c>
      <c r="BP22" s="66" t="str" cm="1">
        <f t="array" aca="1" ref="BP22" ca="1">IFERROR(HLOOKUP(INDIRECT("BG22"),クラス・種目リスト!$A$2:$L$33,11,FALSE),"-")</f>
        <v>-</v>
      </c>
      <c r="BQ22" s="66" t="str" cm="1">
        <f t="array" aca="1" ref="BQ22" ca="1">IFERROR(HLOOKUP(INDIRECT("BG22"),クラス・種目リスト!$A$2:$L$33,12,FALSE),"-")</f>
        <v>-</v>
      </c>
      <c r="BR22" s="66" t="str" cm="1">
        <f t="array" aca="1" ref="BR22" ca="1">IFERROR(HLOOKUP(INDIRECT("BG22"),クラス・種目リスト!$A$2:$L$33,13,FALSE),"-")</f>
        <v>-</v>
      </c>
      <c r="BS22" s="66" t="str" cm="1">
        <f t="array" aca="1" ref="BS22" ca="1">IFERROR(HLOOKUP(INDIRECT("BG22"),クラス・種目リスト!$A$2:$L$33,14,FALSE),"-")</f>
        <v>-</v>
      </c>
      <c r="BT22" s="66" t="str" cm="1">
        <f t="array" aca="1" ref="BT22" ca="1">IFERROR(HLOOKUP(INDIRECT("BG22"),クラス・種目リスト!$A$2:$L$33,15,FALSE),"-")</f>
        <v>-</v>
      </c>
      <c r="BU22" s="66" t="str" cm="1">
        <f t="array" aca="1" ref="BU22" ca="1">IFERROR(HLOOKUP(INDIRECT("BG22"),クラス・種目リスト!$A$2:$L$33,16,FALSE),"-")</f>
        <v>-</v>
      </c>
      <c r="BV22" s="66" t="str" cm="1">
        <f t="array" aca="1" ref="BV22" ca="1">IFERROR(HLOOKUP(INDIRECT("BG22"),クラス・種目リスト!$A$2:$L$33,17,FALSE),"-")</f>
        <v>-</v>
      </c>
      <c r="BW22" s="66" cm="1">
        <f t="array" aca="1" ref="BW22" ca="1">COUNTIF(BH22:BV22,INDIRECT("N22"))</f>
        <v>0</v>
      </c>
      <c r="BX22" s="66" cm="1">
        <f t="array" aca="1" ref="BX22" ca="1">COUNTIF(BH22:BV22,INDIRECT("W22"))</f>
        <v>0</v>
      </c>
      <c r="BY22" s="66"/>
      <c r="BZ22" s="66"/>
      <c r="CA22" s="66"/>
      <c r="CB22" s="66" t="str" cm="1">
        <f t="array" aca="1" ref="CB22" ca="1">IFERROR(HLOOKUP(INDIRECT("BG22"),クラス・種目リスト!$A$2:$L$33,18,FALSE),"-")</f>
        <v>-</v>
      </c>
      <c r="CC22" s="66" t="str" cm="1">
        <f t="array" aca="1" ref="CC22" ca="1">IFERROR(HLOOKUP(INDIRECT("BG22"),クラス・種目リスト!$A$2:$L$33,19,FALSE),"-")</f>
        <v>-</v>
      </c>
      <c r="CD22" s="66" t="str" cm="1">
        <f t="array" aca="1" ref="CD22" ca="1">IFERROR(HLOOKUP(INDIRECT("BG22"),クラス・種目リスト!$A$2:$L$33,20,FALSE),"-")</f>
        <v>-</v>
      </c>
      <c r="CE22" s="66" t="str" cm="1">
        <f t="array" aca="1" ref="CE22" ca="1">IFERROR(HLOOKUP(INDIRECT("BG22"),クラス・種目リスト!$A$2:$L$33,21,FALSE),"-")</f>
        <v>-</v>
      </c>
      <c r="CF22" s="66" t="str" cm="1">
        <f t="array" aca="1" ref="CF22" ca="1">IFERROR(HLOOKUP(INDIRECT("BG22"),クラス・種目リスト!$A$2:$L$33,22,FALSE),"-")</f>
        <v>-</v>
      </c>
      <c r="CG22" s="66" t="str" cm="1">
        <f t="array" aca="1" ref="CG22" ca="1">IFERROR(HLOOKUP(INDIRECT("BG22"),クラス・種目リスト!$A$2:$L$33,23,FALSE),"-")</f>
        <v>-</v>
      </c>
      <c r="CH22" s="66" t="str" cm="1">
        <f t="array" aca="1" ref="CH22" ca="1">IFERROR(HLOOKUP(INDIRECT("BG22"),クラス・種目リスト!$A$2:$L$33,24,FALSE),"-")</f>
        <v>-</v>
      </c>
      <c r="CI22" s="66" t="str" cm="1">
        <f t="array" aca="1" ref="CI22" ca="1">IFERROR(HLOOKUP(INDIRECT("BG22"),クラス・種目リスト!$A$2:$L$33,25,FALSE),"-")</f>
        <v>-</v>
      </c>
      <c r="CJ22" s="66" t="str" cm="1">
        <f t="array" aca="1" ref="CJ22" ca="1">IFERROR(HLOOKUP(INDIRECT("BG22"),クラス・種目リスト!$A$2:$L$33,26,FALSE),"-")</f>
        <v>-</v>
      </c>
      <c r="CK22" s="66" t="str" cm="1">
        <f t="array" aca="1" ref="CK22" ca="1">IFERROR(HLOOKUP(INDIRECT("BG22"),クラス・種目リスト!$A$2:$L$33,27,FALSE),"-")</f>
        <v>-</v>
      </c>
      <c r="CL22" s="66" t="str" cm="1">
        <f t="array" aca="1" ref="CL22" ca="1">IFERROR(HLOOKUP(INDIRECT("BG22"),クラス・種目リスト!$A$2:$L$33,28,FALSE),"-")</f>
        <v>-</v>
      </c>
      <c r="CM22" s="66" t="str" cm="1">
        <f t="array" aca="1" ref="CM22" ca="1">IFERROR(HLOOKUP(INDIRECT("BG22"),クラス・種目リスト!$A$2:$L$33,29,FALSE),"-")</f>
        <v>-</v>
      </c>
      <c r="CN22" s="66" t="str" cm="1">
        <f t="array" aca="1" ref="CN22" ca="1">IFERROR(HLOOKUP(INDIRECT("BG22"),クラス・種目リスト!$A$2:$L$33,30,FALSE),"-")</f>
        <v>-</v>
      </c>
      <c r="CO22" s="66" t="str" cm="1">
        <f t="array" aca="1" ref="CO22" ca="1">IFERROR(HLOOKUP(INDIRECT("BG22"),クラス・種目リスト!$A$2:$L$33,31,FALSE),"-")</f>
        <v>-</v>
      </c>
      <c r="CP22" s="66" t="str" cm="1">
        <f t="array" aca="1" ref="CP22" ca="1">IFERROR(HLOOKUP(INDIRECT("BG22"),クラス・種目リスト!$A$2:$L$33,32,FALSE),"-")</f>
        <v>-</v>
      </c>
      <c r="CQ22" s="66" cm="1">
        <f t="array" aca="1" ref="CQ22" ca="1">COUNTIF(CB22:CP22,INDIRECT("AI22"))</f>
        <v>0</v>
      </c>
      <c r="CR22" s="66" cm="1">
        <f t="array" aca="1" ref="CR22" ca="1">COUNTIF(CB22:CP22,INDIRECT("AR22"))</f>
        <v>0</v>
      </c>
      <c r="CS22" s="66"/>
      <c r="CT22" s="226"/>
      <c r="CU22" s="226"/>
      <c r="CV22" s="226"/>
      <c r="CW22" s="226"/>
      <c r="CX22" s="226"/>
      <c r="CY22" s="226"/>
      <c r="CZ22" s="226"/>
      <c r="DA22" s="67" t="str" cm="1">
        <f t="array" aca="1" ref="DA22" ca="1">INDIRECT("J22")</f>
        <v/>
      </c>
      <c r="DB22" s="226" cm="1">
        <f t="array" aca="1" ref="DB22" ca="1">IF(INDIRECT("N22")="-",0,COUNTA(INDIRECT("N22")))+IF(INDIRECT("W22")="-",0,COUNTA(INDIRECT("W22")))+IF(INDIRECT("AI22")="-",0,COUNTA(INDIRECT("AI22")))+IF(INDIRECT("AR22")="-",0,COUNTA(INDIRECT("AR22")))</f>
        <v>0</v>
      </c>
      <c r="DC22" s="226"/>
      <c r="DD22" s="67" cm="1">
        <f t="array" aca="1" ref="DD22" ca="1">INDIRECT("C22")</f>
        <v>0</v>
      </c>
      <c r="DE22" s="62"/>
      <c r="DF22" s="62" t="str" cm="1">
        <f t="array" aca="1" ref="DF22" ca="1">IFERROR(FIND("《",INDIRECT("N22")),"")</f>
        <v/>
      </c>
      <c r="DG22" s="62" t="str" cm="1">
        <f t="array" aca="1" ref="DG22" ca="1">IFERROR(FIND("《",INDIRECT("W22")),"")</f>
        <v/>
      </c>
      <c r="DH22" s="62" t="str" cm="1">
        <f t="array" aca="1" ref="DH22" ca="1">IFERROR(FIND("《",INDIRECT("AI22")),"")</f>
        <v/>
      </c>
      <c r="DI22" s="62" t="str" cm="1">
        <f t="array" aca="1" ref="DI22" ca="1">IFERROR(FIND("《",INDIRECT("AR22")),"")</f>
        <v/>
      </c>
    </row>
    <row r="23" spans="1:113" ht="19.5" customHeight="1" x14ac:dyDescent="0.15">
      <c r="A23" s="26"/>
      <c r="B23" s="60"/>
      <c r="C23" s="113"/>
      <c r="D23" s="47"/>
      <c r="E23" s="51"/>
      <c r="F23" s="52"/>
      <c r="G23" s="20"/>
      <c r="H23" s="4"/>
      <c r="I23" s="22"/>
      <c r="J23" s="310" t="str">
        <f ca="1">IF(DD23=0,"",IF(申込書!$B$6="","",申込書!$B$6))</f>
        <v/>
      </c>
      <c r="K23" s="311" t="str">
        <f ca="1">IF(DD23=0,"",IF(申込書!$B$4="","",SUBSTITUTE(SUBSTITUTE(申込書!$B$4,"学",""),"校","")))</f>
        <v/>
      </c>
      <c r="L23" s="310" t="str">
        <f ca="1">IF(DD23=0,"",IF(申込書!$D$4="","",ASC(申込書!$D$4)))</f>
        <v/>
      </c>
      <c r="M23" s="26"/>
      <c r="N23" s="23"/>
      <c r="O23" s="15"/>
      <c r="P23" s="16"/>
      <c r="Q23" s="15"/>
      <c r="R23" s="17"/>
      <c r="S23" s="15"/>
      <c r="T23" s="17"/>
      <c r="U23" s="148" t="str">
        <f t="shared" si="2"/>
        <v/>
      </c>
      <c r="V23" s="6"/>
      <c r="W23" s="106"/>
      <c r="X23" s="15"/>
      <c r="Y23" s="16"/>
      <c r="Z23" s="18"/>
      <c r="AA23" s="17"/>
      <c r="AB23" s="19"/>
      <c r="AC23" s="17"/>
      <c r="AD23" s="148" t="str">
        <f t="shared" si="3"/>
        <v/>
      </c>
      <c r="AE23" s="24"/>
      <c r="AF23" s="24"/>
      <c r="AG23" s="4" t="str">
        <f t="shared" si="0"/>
        <v>-</v>
      </c>
      <c r="AH23" s="5"/>
      <c r="AI23" s="23"/>
      <c r="AJ23" s="15"/>
      <c r="AK23" s="16"/>
      <c r="AL23" s="18"/>
      <c r="AM23" s="17"/>
      <c r="AN23" s="19"/>
      <c r="AO23" s="17"/>
      <c r="AP23" s="148" t="str">
        <f t="shared" si="4"/>
        <v/>
      </c>
      <c r="AQ23" s="125"/>
      <c r="AR23" s="23"/>
      <c r="AS23" s="15"/>
      <c r="AT23" s="16"/>
      <c r="AU23" s="18"/>
      <c r="AV23" s="17"/>
      <c r="AW23" s="19"/>
      <c r="AX23" s="17"/>
      <c r="AY23" s="148" t="str">
        <f t="shared" si="5"/>
        <v/>
      </c>
      <c r="AZ23" s="106"/>
      <c r="BA23" s="28"/>
      <c r="BB23" s="4" t="str">
        <f t="shared" si="9"/>
        <v>-</v>
      </c>
      <c r="BC23" s="274" t="str">
        <f t="shared" ca="1" si="1"/>
        <v/>
      </c>
      <c r="BD23" s="313" t="str">
        <f t="shared" ca="1" si="7"/>
        <v/>
      </c>
      <c r="BE23" s="314" t="str">
        <f ca="1">IF(DD23=0,"",IF(申込書!$D$6="","",申込書!$D$6))</f>
        <v/>
      </c>
      <c r="BF23" s="95"/>
      <c r="BG23" s="73" t="str" cm="1">
        <f t="array" aca="1" ref="BG23" ca="1">IF(クラス・種目リスト!$A$37=1,INDIRECT("$J23")&amp;INDIRECT("$H23")&amp;RIGHT(INDIRECT("$I23"),1),INDIRECT("$J23")&amp;INDIRECT("$H23"))</f>
        <v/>
      </c>
      <c r="BH23" s="66" t="str" cm="1">
        <f t="array" aca="1" ref="BH23" ca="1">IFERROR(HLOOKUP(INDIRECT("BG23"),クラス・種目リスト!$A$2:$L$33,3,FALSE),"-")</f>
        <v>-</v>
      </c>
      <c r="BI23" s="66" t="str" cm="1">
        <f t="array" aca="1" ref="BI23" ca="1">IFERROR(HLOOKUP(INDIRECT("BG23"),クラス・種目リスト!$A$2:$L$33,4,FALSE),"-")</f>
        <v>-</v>
      </c>
      <c r="BJ23" s="66" t="str" cm="1">
        <f t="array" aca="1" ref="BJ23" ca="1">IFERROR(HLOOKUP(INDIRECT("BG23"),クラス・種目リスト!$A$2:$L$33,5,FALSE),"-")</f>
        <v>-</v>
      </c>
      <c r="BK23" s="66" t="str" cm="1">
        <f t="array" aca="1" ref="BK23" ca="1">IFERROR(HLOOKUP(INDIRECT("BG23"),クラス・種目リスト!$A$2:$L$33,6,FALSE),"-")</f>
        <v>-</v>
      </c>
      <c r="BL23" s="66" t="str" cm="1">
        <f t="array" aca="1" ref="BL23" ca="1">IFERROR(HLOOKUP(INDIRECT("BG23"),クラス・種目リスト!$A$2:$L$33,7,FALSE),"-")</f>
        <v>-</v>
      </c>
      <c r="BM23" s="66" t="str" cm="1">
        <f t="array" aca="1" ref="BM23" ca="1">IFERROR(HLOOKUP(INDIRECT("BG23"),クラス・種目リスト!$A$2:$L$33,8,FALSE),"-")</f>
        <v>-</v>
      </c>
      <c r="BN23" s="66" t="str" cm="1">
        <f t="array" aca="1" ref="BN23" ca="1">IFERROR(HLOOKUP(INDIRECT("BG23"),クラス・種目リスト!$A$2:$L$33,9,FALSE),"-")</f>
        <v>-</v>
      </c>
      <c r="BO23" s="66" t="str" cm="1">
        <f t="array" aca="1" ref="BO23" ca="1">IFERROR(HLOOKUP(INDIRECT("BG23"),クラス・種目リスト!$A$2:$L$33,10,FALSE),"-")</f>
        <v>-</v>
      </c>
      <c r="BP23" s="66" t="str" cm="1">
        <f t="array" aca="1" ref="BP23" ca="1">IFERROR(HLOOKUP(INDIRECT("BG23"),クラス・種目リスト!$A$2:$L$33,11,FALSE),"-")</f>
        <v>-</v>
      </c>
      <c r="BQ23" s="66" t="str" cm="1">
        <f t="array" aca="1" ref="BQ23" ca="1">IFERROR(HLOOKUP(INDIRECT("BG23"),クラス・種目リスト!$A$2:$L$33,12,FALSE),"-")</f>
        <v>-</v>
      </c>
      <c r="BR23" s="66" t="str" cm="1">
        <f t="array" aca="1" ref="BR23" ca="1">IFERROR(HLOOKUP(INDIRECT("BG23"),クラス・種目リスト!$A$2:$L$33,13,FALSE),"-")</f>
        <v>-</v>
      </c>
      <c r="BS23" s="66" t="str" cm="1">
        <f t="array" aca="1" ref="BS23" ca="1">IFERROR(HLOOKUP(INDIRECT("BG23"),クラス・種目リスト!$A$2:$L$33,14,FALSE),"-")</f>
        <v>-</v>
      </c>
      <c r="BT23" s="66" t="str" cm="1">
        <f t="array" aca="1" ref="BT23" ca="1">IFERROR(HLOOKUP(INDIRECT("BG23"),クラス・種目リスト!$A$2:$L$33,15,FALSE),"-")</f>
        <v>-</v>
      </c>
      <c r="BU23" s="66" t="str" cm="1">
        <f t="array" aca="1" ref="BU23" ca="1">IFERROR(HLOOKUP(INDIRECT("BG23"),クラス・種目リスト!$A$2:$L$33,16,FALSE),"-")</f>
        <v>-</v>
      </c>
      <c r="BV23" s="66" t="str" cm="1">
        <f t="array" aca="1" ref="BV23" ca="1">IFERROR(HLOOKUP(INDIRECT("BG23"),クラス・種目リスト!$A$2:$L$33,17,FALSE),"-")</f>
        <v>-</v>
      </c>
      <c r="BW23" s="66" cm="1">
        <f t="array" aca="1" ref="BW23" ca="1">COUNTIF(BH23:BV23,INDIRECT("N23"))</f>
        <v>0</v>
      </c>
      <c r="BX23" s="66" cm="1">
        <f t="array" aca="1" ref="BX23" ca="1">COUNTIF(BH23:BV23,INDIRECT("W23"))</f>
        <v>0</v>
      </c>
      <c r="BY23" s="66"/>
      <c r="BZ23" s="66"/>
      <c r="CA23" s="66"/>
      <c r="CB23" s="66" t="str" cm="1">
        <f t="array" aca="1" ref="CB23" ca="1">IFERROR(HLOOKUP(INDIRECT("BG23"),クラス・種目リスト!$A$2:$L$33,18,FALSE),"-")</f>
        <v>-</v>
      </c>
      <c r="CC23" s="66" t="str" cm="1">
        <f t="array" aca="1" ref="CC23" ca="1">IFERROR(HLOOKUP(INDIRECT("BG23"),クラス・種目リスト!$A$2:$L$33,19,FALSE),"-")</f>
        <v>-</v>
      </c>
      <c r="CD23" s="66" t="str" cm="1">
        <f t="array" aca="1" ref="CD23" ca="1">IFERROR(HLOOKUP(INDIRECT("BG23"),クラス・種目リスト!$A$2:$L$33,20,FALSE),"-")</f>
        <v>-</v>
      </c>
      <c r="CE23" s="66" t="str" cm="1">
        <f t="array" aca="1" ref="CE23" ca="1">IFERROR(HLOOKUP(INDIRECT("BG23"),クラス・種目リスト!$A$2:$L$33,21,FALSE),"-")</f>
        <v>-</v>
      </c>
      <c r="CF23" s="66" t="str" cm="1">
        <f t="array" aca="1" ref="CF23" ca="1">IFERROR(HLOOKUP(INDIRECT("BG23"),クラス・種目リスト!$A$2:$L$33,22,FALSE),"-")</f>
        <v>-</v>
      </c>
      <c r="CG23" s="66" t="str" cm="1">
        <f t="array" aca="1" ref="CG23" ca="1">IFERROR(HLOOKUP(INDIRECT("BG23"),クラス・種目リスト!$A$2:$L$33,23,FALSE),"-")</f>
        <v>-</v>
      </c>
      <c r="CH23" s="66" t="str" cm="1">
        <f t="array" aca="1" ref="CH23" ca="1">IFERROR(HLOOKUP(INDIRECT("BG23"),クラス・種目リスト!$A$2:$L$33,24,FALSE),"-")</f>
        <v>-</v>
      </c>
      <c r="CI23" s="66" t="str" cm="1">
        <f t="array" aca="1" ref="CI23" ca="1">IFERROR(HLOOKUP(INDIRECT("BG23"),クラス・種目リスト!$A$2:$L$33,25,FALSE),"-")</f>
        <v>-</v>
      </c>
      <c r="CJ23" s="66" t="str" cm="1">
        <f t="array" aca="1" ref="CJ23" ca="1">IFERROR(HLOOKUP(INDIRECT("BG23"),クラス・種目リスト!$A$2:$L$33,26,FALSE),"-")</f>
        <v>-</v>
      </c>
      <c r="CK23" s="66" t="str" cm="1">
        <f t="array" aca="1" ref="CK23" ca="1">IFERROR(HLOOKUP(INDIRECT("BG23"),クラス・種目リスト!$A$2:$L$33,27,FALSE),"-")</f>
        <v>-</v>
      </c>
      <c r="CL23" s="66" t="str" cm="1">
        <f t="array" aca="1" ref="CL23" ca="1">IFERROR(HLOOKUP(INDIRECT("BG23"),クラス・種目リスト!$A$2:$L$33,28,FALSE),"-")</f>
        <v>-</v>
      </c>
      <c r="CM23" s="66" t="str" cm="1">
        <f t="array" aca="1" ref="CM23" ca="1">IFERROR(HLOOKUP(INDIRECT("BG23"),クラス・種目リスト!$A$2:$L$33,29,FALSE),"-")</f>
        <v>-</v>
      </c>
      <c r="CN23" s="66" t="str" cm="1">
        <f t="array" aca="1" ref="CN23" ca="1">IFERROR(HLOOKUP(INDIRECT("BG23"),クラス・種目リスト!$A$2:$L$33,30,FALSE),"-")</f>
        <v>-</v>
      </c>
      <c r="CO23" s="66" t="str" cm="1">
        <f t="array" aca="1" ref="CO23" ca="1">IFERROR(HLOOKUP(INDIRECT("BG23"),クラス・種目リスト!$A$2:$L$33,31,FALSE),"-")</f>
        <v>-</v>
      </c>
      <c r="CP23" s="66" t="str" cm="1">
        <f t="array" aca="1" ref="CP23" ca="1">IFERROR(HLOOKUP(INDIRECT("BG23"),クラス・種目リスト!$A$2:$L$33,32,FALSE),"-")</f>
        <v>-</v>
      </c>
      <c r="CQ23" s="66" cm="1">
        <f t="array" aca="1" ref="CQ23" ca="1">COUNTIF(CB23:CP23,INDIRECT("AI23"))</f>
        <v>0</v>
      </c>
      <c r="CR23" s="66" cm="1">
        <f t="array" aca="1" ref="CR23" ca="1">COUNTIF(CB23:CP23,INDIRECT("AR23"))</f>
        <v>0</v>
      </c>
      <c r="CS23" s="66"/>
      <c r="CT23" s="226"/>
      <c r="CU23" s="226"/>
      <c r="CV23" s="226"/>
      <c r="CW23" s="226"/>
      <c r="CX23" s="226"/>
      <c r="CY23" s="226"/>
      <c r="CZ23" s="226"/>
      <c r="DA23" s="67" t="str" cm="1">
        <f t="array" aca="1" ref="DA23" ca="1">INDIRECT("J23")</f>
        <v/>
      </c>
      <c r="DB23" s="226" cm="1">
        <f t="array" aca="1" ref="DB23" ca="1">IF(INDIRECT("N23")="-",0,COUNTA(INDIRECT("N23")))+IF(INDIRECT("W23")="-",0,COUNTA(INDIRECT("W23")))+IF(INDIRECT("AI23")="-",0,COUNTA(INDIRECT("AI23")))+IF(INDIRECT("AR23")="-",0,COUNTA(INDIRECT("AR23")))</f>
        <v>0</v>
      </c>
      <c r="DC23" s="226"/>
      <c r="DD23" s="67" cm="1">
        <f t="array" aca="1" ref="DD23" ca="1">INDIRECT("C23")</f>
        <v>0</v>
      </c>
      <c r="DE23" s="62"/>
      <c r="DF23" s="62" t="str" cm="1">
        <f t="array" aca="1" ref="DF23" ca="1">IFERROR(FIND("《",INDIRECT("N23")),"")</f>
        <v/>
      </c>
      <c r="DG23" s="62" t="str" cm="1">
        <f t="array" aca="1" ref="DG23" ca="1">IFERROR(FIND("《",INDIRECT("W23")),"")</f>
        <v/>
      </c>
      <c r="DH23" s="62" t="str" cm="1">
        <f t="array" aca="1" ref="DH23" ca="1">IFERROR(FIND("《",INDIRECT("AI23")),"")</f>
        <v/>
      </c>
      <c r="DI23" s="62" t="str" cm="1">
        <f t="array" aca="1" ref="DI23" ca="1">IFERROR(FIND("《",INDIRECT("AR23")),"")</f>
        <v/>
      </c>
    </row>
    <row r="24" spans="1:113" ht="19.5" customHeight="1" x14ac:dyDescent="0.15">
      <c r="A24" s="26"/>
      <c r="B24" s="60"/>
      <c r="C24" s="114"/>
      <c r="D24" s="50"/>
      <c r="E24" s="51"/>
      <c r="F24" s="52"/>
      <c r="G24" s="20"/>
      <c r="H24" s="4"/>
      <c r="I24" s="22"/>
      <c r="J24" s="310" t="str">
        <f ca="1">IF(DD24=0,"",IF(申込書!$B$6="","",申込書!$B$6))</f>
        <v/>
      </c>
      <c r="K24" s="311" t="str">
        <f ca="1">IF(DD24=0,"",IF(申込書!$B$4="","",SUBSTITUTE(SUBSTITUTE(申込書!$B$4,"学",""),"校","")))</f>
        <v/>
      </c>
      <c r="L24" s="310" t="str">
        <f ca="1">IF(DD24=0,"",IF(申込書!$D$4="","",ASC(申込書!$D$4)))</f>
        <v/>
      </c>
      <c r="M24" s="26"/>
      <c r="N24" s="23"/>
      <c r="O24" s="15"/>
      <c r="P24" s="16"/>
      <c r="Q24" s="15"/>
      <c r="R24" s="17"/>
      <c r="S24" s="15"/>
      <c r="T24" s="17"/>
      <c r="U24" s="148" t="str">
        <f t="shared" si="2"/>
        <v/>
      </c>
      <c r="V24" s="6"/>
      <c r="W24" s="106"/>
      <c r="X24" s="15"/>
      <c r="Y24" s="16"/>
      <c r="Z24" s="18"/>
      <c r="AA24" s="17"/>
      <c r="AB24" s="19"/>
      <c r="AC24" s="17"/>
      <c r="AD24" s="148" t="str">
        <f t="shared" si="3"/>
        <v/>
      </c>
      <c r="AE24" s="24"/>
      <c r="AF24" s="24"/>
      <c r="AG24" s="4" t="str">
        <f t="shared" si="0"/>
        <v>-</v>
      </c>
      <c r="AH24" s="5"/>
      <c r="AI24" s="23"/>
      <c r="AJ24" s="15"/>
      <c r="AK24" s="16"/>
      <c r="AL24" s="18"/>
      <c r="AM24" s="17"/>
      <c r="AN24" s="19"/>
      <c r="AO24" s="17"/>
      <c r="AP24" s="148" t="str">
        <f t="shared" si="4"/>
        <v/>
      </c>
      <c r="AQ24" s="125"/>
      <c r="AR24" s="23"/>
      <c r="AS24" s="15"/>
      <c r="AT24" s="16"/>
      <c r="AU24" s="18"/>
      <c r="AV24" s="17"/>
      <c r="AW24" s="19"/>
      <c r="AX24" s="17"/>
      <c r="AY24" s="148" t="str">
        <f t="shared" si="5"/>
        <v/>
      </c>
      <c r="AZ24" s="106"/>
      <c r="BA24" s="28"/>
      <c r="BB24" s="4" t="str">
        <f t="shared" si="9"/>
        <v>-</v>
      </c>
      <c r="BC24" s="274" t="str">
        <f t="shared" ca="1" si="1"/>
        <v/>
      </c>
      <c r="BD24" s="313" t="str">
        <f t="shared" ca="1" si="7"/>
        <v/>
      </c>
      <c r="BE24" s="314" t="str">
        <f ca="1">IF(DD24=0,"",IF(申込書!$D$6="","",申込書!$D$6))</f>
        <v/>
      </c>
      <c r="BF24" s="95"/>
      <c r="BG24" s="73" t="str" cm="1">
        <f t="array" aca="1" ref="BG24" ca="1">IF(クラス・種目リスト!$A$37=1,INDIRECT("$J24")&amp;INDIRECT("$H24")&amp;RIGHT(INDIRECT("$I24"),1),INDIRECT("$J24")&amp;INDIRECT("$H24"))</f>
        <v/>
      </c>
      <c r="BH24" s="66" t="str" cm="1">
        <f t="array" aca="1" ref="BH24" ca="1">IFERROR(HLOOKUP(INDIRECT("BG24"),クラス・種目リスト!$A$2:$L$33,3,FALSE),"-")</f>
        <v>-</v>
      </c>
      <c r="BI24" s="66" t="str" cm="1">
        <f t="array" aca="1" ref="BI24" ca="1">IFERROR(HLOOKUP(INDIRECT("BG24"),クラス・種目リスト!$A$2:$L$33,4,FALSE),"-")</f>
        <v>-</v>
      </c>
      <c r="BJ24" s="66" t="str" cm="1">
        <f t="array" aca="1" ref="BJ24" ca="1">IFERROR(HLOOKUP(INDIRECT("BG24"),クラス・種目リスト!$A$2:$L$33,5,FALSE),"-")</f>
        <v>-</v>
      </c>
      <c r="BK24" s="66" t="str" cm="1">
        <f t="array" aca="1" ref="BK24" ca="1">IFERROR(HLOOKUP(INDIRECT("BG24"),クラス・種目リスト!$A$2:$L$33,6,FALSE),"-")</f>
        <v>-</v>
      </c>
      <c r="BL24" s="66" t="str" cm="1">
        <f t="array" aca="1" ref="BL24" ca="1">IFERROR(HLOOKUP(INDIRECT("BG24"),クラス・種目リスト!$A$2:$L$33,7,FALSE),"-")</f>
        <v>-</v>
      </c>
      <c r="BM24" s="66" t="str" cm="1">
        <f t="array" aca="1" ref="BM24" ca="1">IFERROR(HLOOKUP(INDIRECT("BG24"),クラス・種目リスト!$A$2:$L$33,8,FALSE),"-")</f>
        <v>-</v>
      </c>
      <c r="BN24" s="66" t="str" cm="1">
        <f t="array" aca="1" ref="BN24" ca="1">IFERROR(HLOOKUP(INDIRECT("BG24"),クラス・種目リスト!$A$2:$L$33,9,FALSE),"-")</f>
        <v>-</v>
      </c>
      <c r="BO24" s="66" t="str" cm="1">
        <f t="array" aca="1" ref="BO24" ca="1">IFERROR(HLOOKUP(INDIRECT("BG24"),クラス・種目リスト!$A$2:$L$33,10,FALSE),"-")</f>
        <v>-</v>
      </c>
      <c r="BP24" s="66" t="str" cm="1">
        <f t="array" aca="1" ref="BP24" ca="1">IFERROR(HLOOKUP(INDIRECT("BG24"),クラス・種目リスト!$A$2:$L$33,11,FALSE),"-")</f>
        <v>-</v>
      </c>
      <c r="BQ24" s="66" t="str" cm="1">
        <f t="array" aca="1" ref="BQ24" ca="1">IFERROR(HLOOKUP(INDIRECT("BG24"),クラス・種目リスト!$A$2:$L$33,12,FALSE),"-")</f>
        <v>-</v>
      </c>
      <c r="BR24" s="66" t="str" cm="1">
        <f t="array" aca="1" ref="BR24" ca="1">IFERROR(HLOOKUP(INDIRECT("BG24"),クラス・種目リスト!$A$2:$L$33,13,FALSE),"-")</f>
        <v>-</v>
      </c>
      <c r="BS24" s="66" t="str" cm="1">
        <f t="array" aca="1" ref="BS24" ca="1">IFERROR(HLOOKUP(INDIRECT("BG24"),クラス・種目リスト!$A$2:$L$33,14,FALSE),"-")</f>
        <v>-</v>
      </c>
      <c r="BT24" s="66" t="str" cm="1">
        <f t="array" aca="1" ref="BT24" ca="1">IFERROR(HLOOKUP(INDIRECT("BG24"),クラス・種目リスト!$A$2:$L$33,15,FALSE),"-")</f>
        <v>-</v>
      </c>
      <c r="BU24" s="66" t="str" cm="1">
        <f t="array" aca="1" ref="BU24" ca="1">IFERROR(HLOOKUP(INDIRECT("BG24"),クラス・種目リスト!$A$2:$L$33,16,FALSE),"-")</f>
        <v>-</v>
      </c>
      <c r="BV24" s="66" t="str" cm="1">
        <f t="array" aca="1" ref="BV24" ca="1">IFERROR(HLOOKUP(INDIRECT("BG24"),クラス・種目リスト!$A$2:$L$33,17,FALSE),"-")</f>
        <v>-</v>
      </c>
      <c r="BW24" s="66" cm="1">
        <f t="array" aca="1" ref="BW24" ca="1">COUNTIF(BH24:BV24,INDIRECT("N24"))</f>
        <v>0</v>
      </c>
      <c r="BX24" s="66" cm="1">
        <f t="array" aca="1" ref="BX24" ca="1">COUNTIF(BH24:BV24,INDIRECT("W24"))</f>
        <v>0</v>
      </c>
      <c r="BY24" s="66"/>
      <c r="BZ24" s="66"/>
      <c r="CA24" s="66"/>
      <c r="CB24" s="66" t="str" cm="1">
        <f t="array" aca="1" ref="CB24" ca="1">IFERROR(HLOOKUP(INDIRECT("BG24"),クラス・種目リスト!$A$2:$L$33,18,FALSE),"-")</f>
        <v>-</v>
      </c>
      <c r="CC24" s="66" t="str" cm="1">
        <f t="array" aca="1" ref="CC24" ca="1">IFERROR(HLOOKUP(INDIRECT("BG24"),クラス・種目リスト!$A$2:$L$33,19,FALSE),"-")</f>
        <v>-</v>
      </c>
      <c r="CD24" s="66" t="str" cm="1">
        <f t="array" aca="1" ref="CD24" ca="1">IFERROR(HLOOKUP(INDIRECT("BG24"),クラス・種目リスト!$A$2:$L$33,20,FALSE),"-")</f>
        <v>-</v>
      </c>
      <c r="CE24" s="66" t="str" cm="1">
        <f t="array" aca="1" ref="CE24" ca="1">IFERROR(HLOOKUP(INDIRECT("BG24"),クラス・種目リスト!$A$2:$L$33,21,FALSE),"-")</f>
        <v>-</v>
      </c>
      <c r="CF24" s="66" t="str" cm="1">
        <f t="array" aca="1" ref="CF24" ca="1">IFERROR(HLOOKUP(INDIRECT("BG24"),クラス・種目リスト!$A$2:$L$33,22,FALSE),"-")</f>
        <v>-</v>
      </c>
      <c r="CG24" s="66" t="str" cm="1">
        <f t="array" aca="1" ref="CG24" ca="1">IFERROR(HLOOKUP(INDIRECT("BG24"),クラス・種目リスト!$A$2:$L$33,23,FALSE),"-")</f>
        <v>-</v>
      </c>
      <c r="CH24" s="66" t="str" cm="1">
        <f t="array" aca="1" ref="CH24" ca="1">IFERROR(HLOOKUP(INDIRECT("BG24"),クラス・種目リスト!$A$2:$L$33,24,FALSE),"-")</f>
        <v>-</v>
      </c>
      <c r="CI24" s="66" t="str" cm="1">
        <f t="array" aca="1" ref="CI24" ca="1">IFERROR(HLOOKUP(INDIRECT("BG24"),クラス・種目リスト!$A$2:$L$33,25,FALSE),"-")</f>
        <v>-</v>
      </c>
      <c r="CJ24" s="66" t="str" cm="1">
        <f t="array" aca="1" ref="CJ24" ca="1">IFERROR(HLOOKUP(INDIRECT("BG24"),クラス・種目リスト!$A$2:$L$33,26,FALSE),"-")</f>
        <v>-</v>
      </c>
      <c r="CK24" s="66" t="str" cm="1">
        <f t="array" aca="1" ref="CK24" ca="1">IFERROR(HLOOKUP(INDIRECT("BG24"),クラス・種目リスト!$A$2:$L$33,27,FALSE),"-")</f>
        <v>-</v>
      </c>
      <c r="CL24" s="66" t="str" cm="1">
        <f t="array" aca="1" ref="CL24" ca="1">IFERROR(HLOOKUP(INDIRECT("BG24"),クラス・種目リスト!$A$2:$L$33,28,FALSE),"-")</f>
        <v>-</v>
      </c>
      <c r="CM24" s="66" t="str" cm="1">
        <f t="array" aca="1" ref="CM24" ca="1">IFERROR(HLOOKUP(INDIRECT("BG24"),クラス・種目リスト!$A$2:$L$33,29,FALSE),"-")</f>
        <v>-</v>
      </c>
      <c r="CN24" s="66" t="str" cm="1">
        <f t="array" aca="1" ref="CN24" ca="1">IFERROR(HLOOKUP(INDIRECT("BG24"),クラス・種目リスト!$A$2:$L$33,30,FALSE),"-")</f>
        <v>-</v>
      </c>
      <c r="CO24" s="66" t="str" cm="1">
        <f t="array" aca="1" ref="CO24" ca="1">IFERROR(HLOOKUP(INDIRECT("BG24"),クラス・種目リスト!$A$2:$L$33,31,FALSE),"-")</f>
        <v>-</v>
      </c>
      <c r="CP24" s="66" t="str" cm="1">
        <f t="array" aca="1" ref="CP24" ca="1">IFERROR(HLOOKUP(INDIRECT("BG24"),クラス・種目リスト!$A$2:$L$33,32,FALSE),"-")</f>
        <v>-</v>
      </c>
      <c r="CQ24" s="66" cm="1">
        <f t="array" aca="1" ref="CQ24" ca="1">COUNTIF(CB24:CP24,INDIRECT("AI24"))</f>
        <v>0</v>
      </c>
      <c r="CR24" s="66" cm="1">
        <f t="array" aca="1" ref="CR24" ca="1">COUNTIF(CB24:CP24,INDIRECT("AR24"))</f>
        <v>0</v>
      </c>
      <c r="CS24" s="66"/>
      <c r="CT24" s="226"/>
      <c r="CU24" s="226"/>
      <c r="CV24" s="226"/>
      <c r="CW24" s="226"/>
      <c r="CX24" s="226"/>
      <c r="CY24" s="226"/>
      <c r="CZ24" s="226"/>
      <c r="DA24" s="67" t="str" cm="1">
        <f t="array" aca="1" ref="DA24" ca="1">INDIRECT("J24")</f>
        <v/>
      </c>
      <c r="DB24" s="226" cm="1">
        <f t="array" aca="1" ref="DB24" ca="1">IF(INDIRECT("N24")="-",0,COUNTA(INDIRECT("N24")))+IF(INDIRECT("W24")="-",0,COUNTA(INDIRECT("W24")))+IF(INDIRECT("AI24")="-",0,COUNTA(INDIRECT("AI24")))+IF(INDIRECT("AR24")="-",0,COUNTA(INDIRECT("AR24")))</f>
        <v>0</v>
      </c>
      <c r="DC24" s="226"/>
      <c r="DD24" s="67" cm="1">
        <f t="array" aca="1" ref="DD24" ca="1">INDIRECT("C24")</f>
        <v>0</v>
      </c>
      <c r="DE24" s="62"/>
      <c r="DF24" s="62" t="str" cm="1">
        <f t="array" aca="1" ref="DF24" ca="1">IFERROR(FIND("《",INDIRECT("N24")),"")</f>
        <v/>
      </c>
      <c r="DG24" s="62" t="str" cm="1">
        <f t="array" aca="1" ref="DG24" ca="1">IFERROR(FIND("《",INDIRECT("W24")),"")</f>
        <v/>
      </c>
      <c r="DH24" s="62" t="str" cm="1">
        <f t="array" aca="1" ref="DH24" ca="1">IFERROR(FIND("《",INDIRECT("AI24")),"")</f>
        <v/>
      </c>
      <c r="DI24" s="62" t="str" cm="1">
        <f t="array" aca="1" ref="DI24" ca="1">IFERROR(FIND("《",INDIRECT("AR24")),"")</f>
        <v/>
      </c>
    </row>
    <row r="25" spans="1:113" ht="19.5" customHeight="1" x14ac:dyDescent="0.15">
      <c r="A25" s="26"/>
      <c r="B25" s="60"/>
      <c r="C25" s="113"/>
      <c r="D25" s="47"/>
      <c r="E25" s="51"/>
      <c r="F25" s="52"/>
      <c r="G25" s="20"/>
      <c r="H25" s="4"/>
      <c r="I25" s="22"/>
      <c r="J25" s="310" t="str">
        <f ca="1">IF(DD25=0,"",IF(申込書!$B$6="","",申込書!$B$6))</f>
        <v/>
      </c>
      <c r="K25" s="311" t="str">
        <f ca="1">IF(DD25=0,"",IF(申込書!$B$4="","",SUBSTITUTE(SUBSTITUTE(申込書!$B$4,"学",""),"校","")))</f>
        <v/>
      </c>
      <c r="L25" s="310" t="str">
        <f ca="1">IF(DD25=0,"",IF(申込書!$D$4="","",ASC(申込書!$D$4)))</f>
        <v/>
      </c>
      <c r="M25" s="26"/>
      <c r="N25" s="23"/>
      <c r="O25" s="15"/>
      <c r="P25" s="16"/>
      <c r="Q25" s="15"/>
      <c r="R25" s="17"/>
      <c r="S25" s="15"/>
      <c r="T25" s="17"/>
      <c r="U25" s="148" t="str">
        <f t="shared" si="2"/>
        <v/>
      </c>
      <c r="V25" s="6"/>
      <c r="W25" s="106"/>
      <c r="X25" s="15"/>
      <c r="Y25" s="16"/>
      <c r="Z25" s="18"/>
      <c r="AA25" s="17"/>
      <c r="AB25" s="19"/>
      <c r="AC25" s="17"/>
      <c r="AD25" s="148" t="str">
        <f t="shared" si="3"/>
        <v/>
      </c>
      <c r="AE25" s="24"/>
      <c r="AF25" s="24"/>
      <c r="AG25" s="4" t="str">
        <f t="shared" si="0"/>
        <v>-</v>
      </c>
      <c r="AH25" s="5"/>
      <c r="AI25" s="23"/>
      <c r="AJ25" s="15"/>
      <c r="AK25" s="16"/>
      <c r="AL25" s="18"/>
      <c r="AM25" s="17"/>
      <c r="AN25" s="19"/>
      <c r="AO25" s="17"/>
      <c r="AP25" s="148" t="str">
        <f t="shared" si="4"/>
        <v/>
      </c>
      <c r="AQ25" s="125"/>
      <c r="AR25" s="23"/>
      <c r="AS25" s="15"/>
      <c r="AT25" s="16"/>
      <c r="AU25" s="18"/>
      <c r="AV25" s="17"/>
      <c r="AW25" s="19"/>
      <c r="AX25" s="17"/>
      <c r="AY25" s="148" t="str">
        <f t="shared" si="5"/>
        <v/>
      </c>
      <c r="AZ25" s="106"/>
      <c r="BA25" s="28"/>
      <c r="BB25" s="4" t="str">
        <f t="shared" si="9"/>
        <v>-</v>
      </c>
      <c r="BC25" s="274" t="str">
        <f t="shared" ca="1" si="1"/>
        <v/>
      </c>
      <c r="BD25" s="313" t="str">
        <f t="shared" ca="1" si="7"/>
        <v/>
      </c>
      <c r="BE25" s="314" t="str">
        <f ca="1">IF(DD25=0,"",IF(申込書!$D$6="","",申込書!$D$6))</f>
        <v/>
      </c>
      <c r="BF25" s="95"/>
      <c r="BG25" s="73" t="str" cm="1">
        <f t="array" aca="1" ref="BG25" ca="1">IF(クラス・種目リスト!$A$37=1,INDIRECT("$J25")&amp;INDIRECT("$H25")&amp;RIGHT(INDIRECT("$I25"),1),INDIRECT("$J25")&amp;INDIRECT("$H25"))</f>
        <v/>
      </c>
      <c r="BH25" s="66" t="str" cm="1">
        <f t="array" aca="1" ref="BH25" ca="1">IFERROR(HLOOKUP(INDIRECT("BG25"),クラス・種目リスト!$A$2:$L$33,3,FALSE),"-")</f>
        <v>-</v>
      </c>
      <c r="BI25" s="66" t="str" cm="1">
        <f t="array" aca="1" ref="BI25" ca="1">IFERROR(HLOOKUP(INDIRECT("BG25"),クラス・種目リスト!$A$2:$L$33,4,FALSE),"-")</f>
        <v>-</v>
      </c>
      <c r="BJ25" s="66" t="str" cm="1">
        <f t="array" aca="1" ref="BJ25" ca="1">IFERROR(HLOOKUP(INDIRECT("BG25"),クラス・種目リスト!$A$2:$L$33,5,FALSE),"-")</f>
        <v>-</v>
      </c>
      <c r="BK25" s="66" t="str" cm="1">
        <f t="array" aca="1" ref="BK25" ca="1">IFERROR(HLOOKUP(INDIRECT("BG25"),クラス・種目リスト!$A$2:$L$33,6,FALSE),"-")</f>
        <v>-</v>
      </c>
      <c r="BL25" s="66" t="str" cm="1">
        <f t="array" aca="1" ref="BL25" ca="1">IFERROR(HLOOKUP(INDIRECT("BG25"),クラス・種目リスト!$A$2:$L$33,7,FALSE),"-")</f>
        <v>-</v>
      </c>
      <c r="BM25" s="66" t="str" cm="1">
        <f t="array" aca="1" ref="BM25" ca="1">IFERROR(HLOOKUP(INDIRECT("BG25"),クラス・種目リスト!$A$2:$L$33,8,FALSE),"-")</f>
        <v>-</v>
      </c>
      <c r="BN25" s="66" t="str" cm="1">
        <f t="array" aca="1" ref="BN25" ca="1">IFERROR(HLOOKUP(INDIRECT("BG25"),クラス・種目リスト!$A$2:$L$33,9,FALSE),"-")</f>
        <v>-</v>
      </c>
      <c r="BO25" s="66" t="str" cm="1">
        <f t="array" aca="1" ref="BO25" ca="1">IFERROR(HLOOKUP(INDIRECT("BG25"),クラス・種目リスト!$A$2:$L$33,10,FALSE),"-")</f>
        <v>-</v>
      </c>
      <c r="BP25" s="66" t="str" cm="1">
        <f t="array" aca="1" ref="BP25" ca="1">IFERROR(HLOOKUP(INDIRECT("BG25"),クラス・種目リスト!$A$2:$L$33,11,FALSE),"-")</f>
        <v>-</v>
      </c>
      <c r="BQ25" s="66" t="str" cm="1">
        <f t="array" aca="1" ref="BQ25" ca="1">IFERROR(HLOOKUP(INDIRECT("BG25"),クラス・種目リスト!$A$2:$L$33,12,FALSE),"-")</f>
        <v>-</v>
      </c>
      <c r="BR25" s="66" t="str" cm="1">
        <f t="array" aca="1" ref="BR25" ca="1">IFERROR(HLOOKUP(INDIRECT("BG25"),クラス・種目リスト!$A$2:$L$33,13,FALSE),"-")</f>
        <v>-</v>
      </c>
      <c r="BS25" s="66" t="str" cm="1">
        <f t="array" aca="1" ref="BS25" ca="1">IFERROR(HLOOKUP(INDIRECT("BG25"),クラス・種目リスト!$A$2:$L$33,14,FALSE),"-")</f>
        <v>-</v>
      </c>
      <c r="BT25" s="66" t="str" cm="1">
        <f t="array" aca="1" ref="BT25" ca="1">IFERROR(HLOOKUP(INDIRECT("BG25"),クラス・種目リスト!$A$2:$L$33,15,FALSE),"-")</f>
        <v>-</v>
      </c>
      <c r="BU25" s="66" t="str" cm="1">
        <f t="array" aca="1" ref="BU25" ca="1">IFERROR(HLOOKUP(INDIRECT("BG25"),クラス・種目リスト!$A$2:$L$33,16,FALSE),"-")</f>
        <v>-</v>
      </c>
      <c r="BV25" s="66" t="str" cm="1">
        <f t="array" aca="1" ref="BV25" ca="1">IFERROR(HLOOKUP(INDIRECT("BG25"),クラス・種目リスト!$A$2:$L$33,17,FALSE),"-")</f>
        <v>-</v>
      </c>
      <c r="BW25" s="66" cm="1">
        <f t="array" aca="1" ref="BW25" ca="1">COUNTIF(BH25:BV25,INDIRECT("N25"))</f>
        <v>0</v>
      </c>
      <c r="BX25" s="66" cm="1">
        <f t="array" aca="1" ref="BX25" ca="1">COUNTIF(BH25:BV25,INDIRECT("W25"))</f>
        <v>0</v>
      </c>
      <c r="BY25" s="66"/>
      <c r="BZ25" s="66"/>
      <c r="CA25" s="66"/>
      <c r="CB25" s="66" t="str" cm="1">
        <f t="array" aca="1" ref="CB25" ca="1">IFERROR(HLOOKUP(INDIRECT("BG25"),クラス・種目リスト!$A$2:$L$33,18,FALSE),"-")</f>
        <v>-</v>
      </c>
      <c r="CC25" s="66" t="str" cm="1">
        <f t="array" aca="1" ref="CC25" ca="1">IFERROR(HLOOKUP(INDIRECT("BG25"),クラス・種目リスト!$A$2:$L$33,19,FALSE),"-")</f>
        <v>-</v>
      </c>
      <c r="CD25" s="66" t="str" cm="1">
        <f t="array" aca="1" ref="CD25" ca="1">IFERROR(HLOOKUP(INDIRECT("BG25"),クラス・種目リスト!$A$2:$L$33,20,FALSE),"-")</f>
        <v>-</v>
      </c>
      <c r="CE25" s="66" t="str" cm="1">
        <f t="array" aca="1" ref="CE25" ca="1">IFERROR(HLOOKUP(INDIRECT("BG25"),クラス・種目リスト!$A$2:$L$33,21,FALSE),"-")</f>
        <v>-</v>
      </c>
      <c r="CF25" s="66" t="str" cm="1">
        <f t="array" aca="1" ref="CF25" ca="1">IFERROR(HLOOKUP(INDIRECT("BG25"),クラス・種目リスト!$A$2:$L$33,22,FALSE),"-")</f>
        <v>-</v>
      </c>
      <c r="CG25" s="66" t="str" cm="1">
        <f t="array" aca="1" ref="CG25" ca="1">IFERROR(HLOOKUP(INDIRECT("BG25"),クラス・種目リスト!$A$2:$L$33,23,FALSE),"-")</f>
        <v>-</v>
      </c>
      <c r="CH25" s="66" t="str" cm="1">
        <f t="array" aca="1" ref="CH25" ca="1">IFERROR(HLOOKUP(INDIRECT("BG25"),クラス・種目リスト!$A$2:$L$33,24,FALSE),"-")</f>
        <v>-</v>
      </c>
      <c r="CI25" s="66" t="str" cm="1">
        <f t="array" aca="1" ref="CI25" ca="1">IFERROR(HLOOKUP(INDIRECT("BG25"),クラス・種目リスト!$A$2:$L$33,25,FALSE),"-")</f>
        <v>-</v>
      </c>
      <c r="CJ25" s="66" t="str" cm="1">
        <f t="array" aca="1" ref="CJ25" ca="1">IFERROR(HLOOKUP(INDIRECT("BG25"),クラス・種目リスト!$A$2:$L$33,26,FALSE),"-")</f>
        <v>-</v>
      </c>
      <c r="CK25" s="66" t="str" cm="1">
        <f t="array" aca="1" ref="CK25" ca="1">IFERROR(HLOOKUP(INDIRECT("BG25"),クラス・種目リスト!$A$2:$L$33,27,FALSE),"-")</f>
        <v>-</v>
      </c>
      <c r="CL25" s="66" t="str" cm="1">
        <f t="array" aca="1" ref="CL25" ca="1">IFERROR(HLOOKUP(INDIRECT("BG25"),クラス・種目リスト!$A$2:$L$33,28,FALSE),"-")</f>
        <v>-</v>
      </c>
      <c r="CM25" s="66" t="str" cm="1">
        <f t="array" aca="1" ref="CM25" ca="1">IFERROR(HLOOKUP(INDIRECT("BG25"),クラス・種目リスト!$A$2:$L$33,29,FALSE),"-")</f>
        <v>-</v>
      </c>
      <c r="CN25" s="66" t="str" cm="1">
        <f t="array" aca="1" ref="CN25" ca="1">IFERROR(HLOOKUP(INDIRECT("BG25"),クラス・種目リスト!$A$2:$L$33,30,FALSE),"-")</f>
        <v>-</v>
      </c>
      <c r="CO25" s="66" t="str" cm="1">
        <f t="array" aca="1" ref="CO25" ca="1">IFERROR(HLOOKUP(INDIRECT("BG25"),クラス・種目リスト!$A$2:$L$33,31,FALSE),"-")</f>
        <v>-</v>
      </c>
      <c r="CP25" s="66" t="str" cm="1">
        <f t="array" aca="1" ref="CP25" ca="1">IFERROR(HLOOKUP(INDIRECT("BG25"),クラス・種目リスト!$A$2:$L$33,32,FALSE),"-")</f>
        <v>-</v>
      </c>
      <c r="CQ25" s="66" cm="1">
        <f t="array" aca="1" ref="CQ25" ca="1">COUNTIF(CB25:CP25,INDIRECT("AI25"))</f>
        <v>0</v>
      </c>
      <c r="CR25" s="66" cm="1">
        <f t="array" aca="1" ref="CR25" ca="1">COUNTIF(CB25:CP25,INDIRECT("AR25"))</f>
        <v>0</v>
      </c>
      <c r="CS25" s="66"/>
      <c r="CT25" s="226"/>
      <c r="CU25" s="226"/>
      <c r="CV25" s="226"/>
      <c r="CW25" s="226"/>
      <c r="CX25" s="226"/>
      <c r="CY25" s="226"/>
      <c r="CZ25" s="226"/>
      <c r="DA25" s="67" t="str" cm="1">
        <f t="array" aca="1" ref="DA25" ca="1">INDIRECT("J25")</f>
        <v/>
      </c>
      <c r="DB25" s="226" cm="1">
        <f t="array" aca="1" ref="DB25" ca="1">IF(INDIRECT("N25")="-",0,COUNTA(INDIRECT("N25")))+IF(INDIRECT("W25")="-",0,COUNTA(INDIRECT("W25")))+IF(INDIRECT("AI25")="-",0,COUNTA(INDIRECT("AI25")))+IF(INDIRECT("AR25")="-",0,COUNTA(INDIRECT("AR25")))</f>
        <v>0</v>
      </c>
      <c r="DC25" s="226"/>
      <c r="DD25" s="67" cm="1">
        <f t="array" aca="1" ref="DD25" ca="1">INDIRECT("C25")</f>
        <v>0</v>
      </c>
      <c r="DE25" s="62"/>
      <c r="DF25" s="62" t="str" cm="1">
        <f t="array" aca="1" ref="DF25" ca="1">IFERROR(FIND("《",INDIRECT("N25")),"")</f>
        <v/>
      </c>
      <c r="DG25" s="62" t="str" cm="1">
        <f t="array" aca="1" ref="DG25" ca="1">IFERROR(FIND("《",INDIRECT("W25")),"")</f>
        <v/>
      </c>
      <c r="DH25" s="62" t="str" cm="1">
        <f t="array" aca="1" ref="DH25" ca="1">IFERROR(FIND("《",INDIRECT("AI25")),"")</f>
        <v/>
      </c>
      <c r="DI25" s="62" t="str" cm="1">
        <f t="array" aca="1" ref="DI25" ca="1">IFERROR(FIND("《",INDIRECT("AR25")),"")</f>
        <v/>
      </c>
    </row>
    <row r="26" spans="1:113" ht="19.5" customHeight="1" x14ac:dyDescent="0.15">
      <c r="A26" s="26"/>
      <c r="B26" s="60"/>
      <c r="C26" s="114"/>
      <c r="D26" s="50"/>
      <c r="E26" s="51"/>
      <c r="F26" s="52"/>
      <c r="G26" s="20"/>
      <c r="H26" s="4"/>
      <c r="I26" s="22"/>
      <c r="J26" s="310" t="str">
        <f ca="1">IF(DD26=0,"",IF(申込書!$B$6="","",申込書!$B$6))</f>
        <v/>
      </c>
      <c r="K26" s="311" t="str">
        <f ca="1">IF(DD26=0,"",IF(申込書!$B$4="","",SUBSTITUTE(SUBSTITUTE(申込書!$B$4,"学",""),"校","")))</f>
        <v/>
      </c>
      <c r="L26" s="310" t="str">
        <f ca="1">IF(DD26=0,"",IF(申込書!$D$4="","",ASC(申込書!$D$4)))</f>
        <v/>
      </c>
      <c r="M26" s="26"/>
      <c r="N26" s="23"/>
      <c r="O26" s="15"/>
      <c r="P26" s="16"/>
      <c r="Q26" s="15"/>
      <c r="R26" s="17"/>
      <c r="S26" s="15"/>
      <c r="T26" s="17"/>
      <c r="U26" s="148" t="str">
        <f t="shared" si="2"/>
        <v/>
      </c>
      <c r="V26" s="6"/>
      <c r="W26" s="106"/>
      <c r="X26" s="15"/>
      <c r="Y26" s="16"/>
      <c r="Z26" s="18"/>
      <c r="AA26" s="17"/>
      <c r="AB26" s="19"/>
      <c r="AC26" s="17"/>
      <c r="AD26" s="148" t="str">
        <f t="shared" si="3"/>
        <v/>
      </c>
      <c r="AE26" s="24"/>
      <c r="AF26" s="24"/>
      <c r="AG26" s="4" t="str">
        <f t="shared" si="0"/>
        <v>-</v>
      </c>
      <c r="AH26" s="5"/>
      <c r="AI26" s="23"/>
      <c r="AJ26" s="15"/>
      <c r="AK26" s="16"/>
      <c r="AL26" s="18"/>
      <c r="AM26" s="17"/>
      <c r="AN26" s="19"/>
      <c r="AO26" s="17"/>
      <c r="AP26" s="148" t="str">
        <f t="shared" si="4"/>
        <v/>
      </c>
      <c r="AQ26" s="125"/>
      <c r="AR26" s="23"/>
      <c r="AS26" s="15"/>
      <c r="AT26" s="16"/>
      <c r="AU26" s="18"/>
      <c r="AV26" s="17"/>
      <c r="AW26" s="19"/>
      <c r="AX26" s="17"/>
      <c r="AY26" s="148" t="str">
        <f t="shared" si="5"/>
        <v/>
      </c>
      <c r="AZ26" s="106"/>
      <c r="BA26" s="28"/>
      <c r="BB26" s="4" t="str">
        <f t="shared" si="9"/>
        <v>-</v>
      </c>
      <c r="BC26" s="274" t="str">
        <f t="shared" ca="1" si="1"/>
        <v/>
      </c>
      <c r="BD26" s="313" t="str">
        <f t="shared" ca="1" si="7"/>
        <v/>
      </c>
      <c r="BE26" s="314" t="str">
        <f ca="1">IF(DD26=0,"",IF(申込書!$D$6="","",申込書!$D$6))</f>
        <v/>
      </c>
      <c r="BF26" s="95"/>
      <c r="BG26" s="73" t="str" cm="1">
        <f t="array" aca="1" ref="BG26" ca="1">IF(クラス・種目リスト!$A$37=1,INDIRECT("$J26")&amp;INDIRECT("$H26")&amp;RIGHT(INDIRECT("$I26"),1),INDIRECT("$J26")&amp;INDIRECT("$H26"))</f>
        <v/>
      </c>
      <c r="BH26" s="66" t="str" cm="1">
        <f t="array" aca="1" ref="BH26" ca="1">IFERROR(HLOOKUP(INDIRECT("BG26"),クラス・種目リスト!$A$2:$L$33,3,FALSE),"-")</f>
        <v>-</v>
      </c>
      <c r="BI26" s="66" t="str" cm="1">
        <f t="array" aca="1" ref="BI26" ca="1">IFERROR(HLOOKUP(INDIRECT("BG26"),クラス・種目リスト!$A$2:$L$33,4,FALSE),"-")</f>
        <v>-</v>
      </c>
      <c r="BJ26" s="66" t="str" cm="1">
        <f t="array" aca="1" ref="BJ26" ca="1">IFERROR(HLOOKUP(INDIRECT("BG26"),クラス・種目リスト!$A$2:$L$33,5,FALSE),"-")</f>
        <v>-</v>
      </c>
      <c r="BK26" s="66" t="str" cm="1">
        <f t="array" aca="1" ref="BK26" ca="1">IFERROR(HLOOKUP(INDIRECT("BG26"),クラス・種目リスト!$A$2:$L$33,6,FALSE),"-")</f>
        <v>-</v>
      </c>
      <c r="BL26" s="66" t="str" cm="1">
        <f t="array" aca="1" ref="BL26" ca="1">IFERROR(HLOOKUP(INDIRECT("BG26"),クラス・種目リスト!$A$2:$L$33,7,FALSE),"-")</f>
        <v>-</v>
      </c>
      <c r="BM26" s="66" t="str" cm="1">
        <f t="array" aca="1" ref="BM26" ca="1">IFERROR(HLOOKUP(INDIRECT("BG26"),クラス・種目リスト!$A$2:$L$33,8,FALSE),"-")</f>
        <v>-</v>
      </c>
      <c r="BN26" s="66" t="str" cm="1">
        <f t="array" aca="1" ref="BN26" ca="1">IFERROR(HLOOKUP(INDIRECT("BG26"),クラス・種目リスト!$A$2:$L$33,9,FALSE),"-")</f>
        <v>-</v>
      </c>
      <c r="BO26" s="66" t="str" cm="1">
        <f t="array" aca="1" ref="BO26" ca="1">IFERROR(HLOOKUP(INDIRECT("BG26"),クラス・種目リスト!$A$2:$L$33,10,FALSE),"-")</f>
        <v>-</v>
      </c>
      <c r="BP26" s="66" t="str" cm="1">
        <f t="array" aca="1" ref="BP26" ca="1">IFERROR(HLOOKUP(INDIRECT("BG26"),クラス・種目リスト!$A$2:$L$33,11,FALSE),"-")</f>
        <v>-</v>
      </c>
      <c r="BQ26" s="66" t="str" cm="1">
        <f t="array" aca="1" ref="BQ26" ca="1">IFERROR(HLOOKUP(INDIRECT("BG26"),クラス・種目リスト!$A$2:$L$33,12,FALSE),"-")</f>
        <v>-</v>
      </c>
      <c r="BR26" s="66" t="str" cm="1">
        <f t="array" aca="1" ref="BR26" ca="1">IFERROR(HLOOKUP(INDIRECT("BG26"),クラス・種目リスト!$A$2:$L$33,13,FALSE),"-")</f>
        <v>-</v>
      </c>
      <c r="BS26" s="66" t="str" cm="1">
        <f t="array" aca="1" ref="BS26" ca="1">IFERROR(HLOOKUP(INDIRECT("BG26"),クラス・種目リスト!$A$2:$L$33,14,FALSE),"-")</f>
        <v>-</v>
      </c>
      <c r="BT26" s="66" t="str" cm="1">
        <f t="array" aca="1" ref="BT26" ca="1">IFERROR(HLOOKUP(INDIRECT("BG26"),クラス・種目リスト!$A$2:$L$33,15,FALSE),"-")</f>
        <v>-</v>
      </c>
      <c r="BU26" s="66" t="str" cm="1">
        <f t="array" aca="1" ref="BU26" ca="1">IFERROR(HLOOKUP(INDIRECT("BG26"),クラス・種目リスト!$A$2:$L$33,16,FALSE),"-")</f>
        <v>-</v>
      </c>
      <c r="BV26" s="66" t="str" cm="1">
        <f t="array" aca="1" ref="BV26" ca="1">IFERROR(HLOOKUP(INDIRECT("BG26"),クラス・種目リスト!$A$2:$L$33,17,FALSE),"-")</f>
        <v>-</v>
      </c>
      <c r="BW26" s="66" cm="1">
        <f t="array" aca="1" ref="BW26" ca="1">COUNTIF(BH26:BV26,INDIRECT("N26"))</f>
        <v>0</v>
      </c>
      <c r="BX26" s="66" cm="1">
        <f t="array" aca="1" ref="BX26" ca="1">COUNTIF(BH26:BV26,INDIRECT("W26"))</f>
        <v>0</v>
      </c>
      <c r="BY26" s="66"/>
      <c r="BZ26" s="66"/>
      <c r="CA26" s="66"/>
      <c r="CB26" s="66" t="str" cm="1">
        <f t="array" aca="1" ref="CB26" ca="1">IFERROR(HLOOKUP(INDIRECT("BG26"),クラス・種目リスト!$A$2:$L$33,18,FALSE),"-")</f>
        <v>-</v>
      </c>
      <c r="CC26" s="66" t="str" cm="1">
        <f t="array" aca="1" ref="CC26" ca="1">IFERROR(HLOOKUP(INDIRECT("BG26"),クラス・種目リスト!$A$2:$L$33,19,FALSE),"-")</f>
        <v>-</v>
      </c>
      <c r="CD26" s="66" t="str" cm="1">
        <f t="array" aca="1" ref="CD26" ca="1">IFERROR(HLOOKUP(INDIRECT("BG26"),クラス・種目リスト!$A$2:$L$33,20,FALSE),"-")</f>
        <v>-</v>
      </c>
      <c r="CE26" s="66" t="str" cm="1">
        <f t="array" aca="1" ref="CE26" ca="1">IFERROR(HLOOKUP(INDIRECT("BG26"),クラス・種目リスト!$A$2:$L$33,21,FALSE),"-")</f>
        <v>-</v>
      </c>
      <c r="CF26" s="66" t="str" cm="1">
        <f t="array" aca="1" ref="CF26" ca="1">IFERROR(HLOOKUP(INDIRECT("BG26"),クラス・種目リスト!$A$2:$L$33,22,FALSE),"-")</f>
        <v>-</v>
      </c>
      <c r="CG26" s="66" t="str" cm="1">
        <f t="array" aca="1" ref="CG26" ca="1">IFERROR(HLOOKUP(INDIRECT("BG26"),クラス・種目リスト!$A$2:$L$33,23,FALSE),"-")</f>
        <v>-</v>
      </c>
      <c r="CH26" s="66" t="str" cm="1">
        <f t="array" aca="1" ref="CH26" ca="1">IFERROR(HLOOKUP(INDIRECT("BG26"),クラス・種目リスト!$A$2:$L$33,24,FALSE),"-")</f>
        <v>-</v>
      </c>
      <c r="CI26" s="66" t="str" cm="1">
        <f t="array" aca="1" ref="CI26" ca="1">IFERROR(HLOOKUP(INDIRECT("BG26"),クラス・種目リスト!$A$2:$L$33,25,FALSE),"-")</f>
        <v>-</v>
      </c>
      <c r="CJ26" s="66" t="str" cm="1">
        <f t="array" aca="1" ref="CJ26" ca="1">IFERROR(HLOOKUP(INDIRECT("BG26"),クラス・種目リスト!$A$2:$L$33,26,FALSE),"-")</f>
        <v>-</v>
      </c>
      <c r="CK26" s="66" t="str" cm="1">
        <f t="array" aca="1" ref="CK26" ca="1">IFERROR(HLOOKUP(INDIRECT("BG26"),クラス・種目リスト!$A$2:$L$33,27,FALSE),"-")</f>
        <v>-</v>
      </c>
      <c r="CL26" s="66" t="str" cm="1">
        <f t="array" aca="1" ref="CL26" ca="1">IFERROR(HLOOKUP(INDIRECT("BG26"),クラス・種目リスト!$A$2:$L$33,28,FALSE),"-")</f>
        <v>-</v>
      </c>
      <c r="CM26" s="66" t="str" cm="1">
        <f t="array" aca="1" ref="CM26" ca="1">IFERROR(HLOOKUP(INDIRECT("BG26"),クラス・種目リスト!$A$2:$L$33,29,FALSE),"-")</f>
        <v>-</v>
      </c>
      <c r="CN26" s="66" t="str" cm="1">
        <f t="array" aca="1" ref="CN26" ca="1">IFERROR(HLOOKUP(INDIRECT("BG26"),クラス・種目リスト!$A$2:$L$33,30,FALSE),"-")</f>
        <v>-</v>
      </c>
      <c r="CO26" s="66" t="str" cm="1">
        <f t="array" aca="1" ref="CO26" ca="1">IFERROR(HLOOKUP(INDIRECT("BG26"),クラス・種目リスト!$A$2:$L$33,31,FALSE),"-")</f>
        <v>-</v>
      </c>
      <c r="CP26" s="66" t="str" cm="1">
        <f t="array" aca="1" ref="CP26" ca="1">IFERROR(HLOOKUP(INDIRECT("BG26"),クラス・種目リスト!$A$2:$L$33,32,FALSE),"-")</f>
        <v>-</v>
      </c>
      <c r="CQ26" s="66" cm="1">
        <f t="array" aca="1" ref="CQ26" ca="1">COUNTIF(CB26:CP26,INDIRECT("AI26"))</f>
        <v>0</v>
      </c>
      <c r="CR26" s="66" cm="1">
        <f t="array" aca="1" ref="CR26" ca="1">COUNTIF(CB26:CP26,INDIRECT("AR26"))</f>
        <v>0</v>
      </c>
      <c r="CS26" s="66"/>
      <c r="CT26" s="226"/>
      <c r="CU26" s="226"/>
      <c r="CV26" s="226"/>
      <c r="CW26" s="226"/>
      <c r="CX26" s="226"/>
      <c r="CY26" s="226"/>
      <c r="CZ26" s="226"/>
      <c r="DA26" s="67" t="str" cm="1">
        <f t="array" aca="1" ref="DA26" ca="1">INDIRECT("J26")</f>
        <v/>
      </c>
      <c r="DB26" s="226" cm="1">
        <f t="array" aca="1" ref="DB26" ca="1">IF(INDIRECT("N26")="-",0,COUNTA(INDIRECT("N26")))+IF(INDIRECT("W26")="-",0,COUNTA(INDIRECT("W26")))+IF(INDIRECT("AI26")="-",0,COUNTA(INDIRECT("AI26")))+IF(INDIRECT("AR26")="-",0,COUNTA(INDIRECT("AR26")))</f>
        <v>0</v>
      </c>
      <c r="DC26" s="226"/>
      <c r="DD26" s="67" cm="1">
        <f t="array" aca="1" ref="DD26" ca="1">INDIRECT("C26")</f>
        <v>0</v>
      </c>
      <c r="DE26" s="62"/>
      <c r="DF26" s="62" t="str" cm="1">
        <f t="array" aca="1" ref="DF26" ca="1">IFERROR(FIND("《",INDIRECT("N26")),"")</f>
        <v/>
      </c>
      <c r="DG26" s="62" t="str" cm="1">
        <f t="array" aca="1" ref="DG26" ca="1">IFERROR(FIND("《",INDIRECT("W26")),"")</f>
        <v/>
      </c>
      <c r="DH26" s="62" t="str" cm="1">
        <f t="array" aca="1" ref="DH26" ca="1">IFERROR(FIND("《",INDIRECT("AI26")),"")</f>
        <v/>
      </c>
      <c r="DI26" s="62" t="str" cm="1">
        <f t="array" aca="1" ref="DI26" ca="1">IFERROR(FIND("《",INDIRECT("AR26")),"")</f>
        <v/>
      </c>
    </row>
    <row r="27" spans="1:113" ht="19.5" customHeight="1" x14ac:dyDescent="0.15">
      <c r="A27" s="26"/>
      <c r="B27" s="60"/>
      <c r="C27" s="113"/>
      <c r="D27" s="47"/>
      <c r="E27" s="51"/>
      <c r="F27" s="52"/>
      <c r="G27" s="20"/>
      <c r="H27" s="4"/>
      <c r="I27" s="22"/>
      <c r="J27" s="310" t="str">
        <f ca="1">IF(DD27=0,"",IF(申込書!$B$6="","",申込書!$B$6))</f>
        <v/>
      </c>
      <c r="K27" s="311" t="str">
        <f ca="1">IF(DD27=0,"",IF(申込書!$B$4="","",SUBSTITUTE(SUBSTITUTE(申込書!$B$4,"学",""),"校","")))</f>
        <v/>
      </c>
      <c r="L27" s="310" t="str">
        <f ca="1">IF(DD27=0,"",IF(申込書!$D$4="","",ASC(申込書!$D$4)))</f>
        <v/>
      </c>
      <c r="M27" s="26"/>
      <c r="N27" s="23"/>
      <c r="O27" s="15"/>
      <c r="P27" s="16"/>
      <c r="Q27" s="15"/>
      <c r="R27" s="17"/>
      <c r="S27" s="15"/>
      <c r="T27" s="17"/>
      <c r="U27" s="148" t="str">
        <f t="shared" si="2"/>
        <v/>
      </c>
      <c r="V27" s="6"/>
      <c r="W27" s="106"/>
      <c r="X27" s="15"/>
      <c r="Y27" s="16"/>
      <c r="Z27" s="18"/>
      <c r="AA27" s="17"/>
      <c r="AB27" s="19"/>
      <c r="AC27" s="17"/>
      <c r="AD27" s="148" t="str">
        <f t="shared" si="3"/>
        <v/>
      </c>
      <c r="AE27" s="24"/>
      <c r="AF27" s="24"/>
      <c r="AG27" s="4" t="str">
        <f t="shared" si="0"/>
        <v>-</v>
      </c>
      <c r="AH27" s="5"/>
      <c r="AI27" s="23"/>
      <c r="AJ27" s="15"/>
      <c r="AK27" s="16"/>
      <c r="AL27" s="18"/>
      <c r="AM27" s="17"/>
      <c r="AN27" s="19"/>
      <c r="AO27" s="17"/>
      <c r="AP27" s="148" t="str">
        <f t="shared" si="4"/>
        <v/>
      </c>
      <c r="AQ27" s="125"/>
      <c r="AR27" s="23"/>
      <c r="AS27" s="15"/>
      <c r="AT27" s="16"/>
      <c r="AU27" s="18"/>
      <c r="AV27" s="17"/>
      <c r="AW27" s="19"/>
      <c r="AX27" s="17"/>
      <c r="AY27" s="148" t="str">
        <f t="shared" si="5"/>
        <v/>
      </c>
      <c r="AZ27" s="106"/>
      <c r="BA27" s="28"/>
      <c r="BB27" s="4" t="str">
        <f t="shared" si="9"/>
        <v>-</v>
      </c>
      <c r="BC27" s="274" t="str">
        <f t="shared" ca="1" si="1"/>
        <v/>
      </c>
      <c r="BD27" s="313" t="str">
        <f t="shared" ca="1" si="7"/>
        <v/>
      </c>
      <c r="BE27" s="314" t="str">
        <f ca="1">IF(DD27=0,"",IF(申込書!$D$6="","",申込書!$D$6))</f>
        <v/>
      </c>
      <c r="BF27" s="95"/>
      <c r="BG27" s="73" t="str" cm="1">
        <f t="array" aca="1" ref="BG27" ca="1">IF(クラス・種目リスト!$A$37=1,INDIRECT("$J27")&amp;INDIRECT("$H27")&amp;RIGHT(INDIRECT("$I27"),1),INDIRECT("$J27")&amp;INDIRECT("$H27"))</f>
        <v/>
      </c>
      <c r="BH27" s="66" t="str" cm="1">
        <f t="array" aca="1" ref="BH27" ca="1">IFERROR(HLOOKUP(INDIRECT("BG27"),クラス・種目リスト!$A$2:$L$33,3,FALSE),"-")</f>
        <v>-</v>
      </c>
      <c r="BI27" s="66" t="str" cm="1">
        <f t="array" aca="1" ref="BI27" ca="1">IFERROR(HLOOKUP(INDIRECT("BG27"),クラス・種目リスト!$A$2:$L$33,4,FALSE),"-")</f>
        <v>-</v>
      </c>
      <c r="BJ27" s="66" t="str" cm="1">
        <f t="array" aca="1" ref="BJ27" ca="1">IFERROR(HLOOKUP(INDIRECT("BG27"),クラス・種目リスト!$A$2:$L$33,5,FALSE),"-")</f>
        <v>-</v>
      </c>
      <c r="BK27" s="66" t="str" cm="1">
        <f t="array" aca="1" ref="BK27" ca="1">IFERROR(HLOOKUP(INDIRECT("BG27"),クラス・種目リスト!$A$2:$L$33,6,FALSE),"-")</f>
        <v>-</v>
      </c>
      <c r="BL27" s="66" t="str" cm="1">
        <f t="array" aca="1" ref="BL27" ca="1">IFERROR(HLOOKUP(INDIRECT("BG27"),クラス・種目リスト!$A$2:$L$33,7,FALSE),"-")</f>
        <v>-</v>
      </c>
      <c r="BM27" s="66" t="str" cm="1">
        <f t="array" aca="1" ref="BM27" ca="1">IFERROR(HLOOKUP(INDIRECT("BG27"),クラス・種目リスト!$A$2:$L$33,8,FALSE),"-")</f>
        <v>-</v>
      </c>
      <c r="BN27" s="66" t="str" cm="1">
        <f t="array" aca="1" ref="BN27" ca="1">IFERROR(HLOOKUP(INDIRECT("BG27"),クラス・種目リスト!$A$2:$L$33,9,FALSE),"-")</f>
        <v>-</v>
      </c>
      <c r="BO27" s="66" t="str" cm="1">
        <f t="array" aca="1" ref="BO27" ca="1">IFERROR(HLOOKUP(INDIRECT("BG27"),クラス・種目リスト!$A$2:$L$33,10,FALSE),"-")</f>
        <v>-</v>
      </c>
      <c r="BP27" s="66" t="str" cm="1">
        <f t="array" aca="1" ref="BP27" ca="1">IFERROR(HLOOKUP(INDIRECT("BG27"),クラス・種目リスト!$A$2:$L$33,11,FALSE),"-")</f>
        <v>-</v>
      </c>
      <c r="BQ27" s="66" t="str" cm="1">
        <f t="array" aca="1" ref="BQ27" ca="1">IFERROR(HLOOKUP(INDIRECT("BG27"),クラス・種目リスト!$A$2:$L$33,12,FALSE),"-")</f>
        <v>-</v>
      </c>
      <c r="BR27" s="66" t="str" cm="1">
        <f t="array" aca="1" ref="BR27" ca="1">IFERROR(HLOOKUP(INDIRECT("BG27"),クラス・種目リスト!$A$2:$L$33,13,FALSE),"-")</f>
        <v>-</v>
      </c>
      <c r="BS27" s="66" t="str" cm="1">
        <f t="array" aca="1" ref="BS27" ca="1">IFERROR(HLOOKUP(INDIRECT("BG27"),クラス・種目リスト!$A$2:$L$33,14,FALSE),"-")</f>
        <v>-</v>
      </c>
      <c r="BT27" s="66" t="str" cm="1">
        <f t="array" aca="1" ref="BT27" ca="1">IFERROR(HLOOKUP(INDIRECT("BG27"),クラス・種目リスト!$A$2:$L$33,15,FALSE),"-")</f>
        <v>-</v>
      </c>
      <c r="BU27" s="66" t="str" cm="1">
        <f t="array" aca="1" ref="BU27" ca="1">IFERROR(HLOOKUP(INDIRECT("BG27"),クラス・種目リスト!$A$2:$L$33,16,FALSE),"-")</f>
        <v>-</v>
      </c>
      <c r="BV27" s="66" t="str" cm="1">
        <f t="array" aca="1" ref="BV27" ca="1">IFERROR(HLOOKUP(INDIRECT("BG27"),クラス・種目リスト!$A$2:$L$33,17,FALSE),"-")</f>
        <v>-</v>
      </c>
      <c r="BW27" s="66" cm="1">
        <f t="array" aca="1" ref="BW27" ca="1">COUNTIF(BH27:BV27,INDIRECT("N27"))</f>
        <v>0</v>
      </c>
      <c r="BX27" s="66" cm="1">
        <f t="array" aca="1" ref="BX27" ca="1">COUNTIF(BH27:BV27,INDIRECT("W27"))</f>
        <v>0</v>
      </c>
      <c r="BY27" s="66"/>
      <c r="BZ27" s="66"/>
      <c r="CA27" s="66"/>
      <c r="CB27" s="66" t="str" cm="1">
        <f t="array" aca="1" ref="CB27" ca="1">IFERROR(HLOOKUP(INDIRECT("BG27"),クラス・種目リスト!$A$2:$L$33,18,FALSE),"-")</f>
        <v>-</v>
      </c>
      <c r="CC27" s="66" t="str" cm="1">
        <f t="array" aca="1" ref="CC27" ca="1">IFERROR(HLOOKUP(INDIRECT("BG27"),クラス・種目リスト!$A$2:$L$33,19,FALSE),"-")</f>
        <v>-</v>
      </c>
      <c r="CD27" s="66" t="str" cm="1">
        <f t="array" aca="1" ref="CD27" ca="1">IFERROR(HLOOKUP(INDIRECT("BG27"),クラス・種目リスト!$A$2:$L$33,20,FALSE),"-")</f>
        <v>-</v>
      </c>
      <c r="CE27" s="66" t="str" cm="1">
        <f t="array" aca="1" ref="CE27" ca="1">IFERROR(HLOOKUP(INDIRECT("BG27"),クラス・種目リスト!$A$2:$L$33,21,FALSE),"-")</f>
        <v>-</v>
      </c>
      <c r="CF27" s="66" t="str" cm="1">
        <f t="array" aca="1" ref="CF27" ca="1">IFERROR(HLOOKUP(INDIRECT("BG27"),クラス・種目リスト!$A$2:$L$33,22,FALSE),"-")</f>
        <v>-</v>
      </c>
      <c r="CG27" s="66" t="str" cm="1">
        <f t="array" aca="1" ref="CG27" ca="1">IFERROR(HLOOKUP(INDIRECT("BG27"),クラス・種目リスト!$A$2:$L$33,23,FALSE),"-")</f>
        <v>-</v>
      </c>
      <c r="CH27" s="66" t="str" cm="1">
        <f t="array" aca="1" ref="CH27" ca="1">IFERROR(HLOOKUP(INDIRECT("BG27"),クラス・種目リスト!$A$2:$L$33,24,FALSE),"-")</f>
        <v>-</v>
      </c>
      <c r="CI27" s="66" t="str" cm="1">
        <f t="array" aca="1" ref="CI27" ca="1">IFERROR(HLOOKUP(INDIRECT("BG27"),クラス・種目リスト!$A$2:$L$33,25,FALSE),"-")</f>
        <v>-</v>
      </c>
      <c r="CJ27" s="66" t="str" cm="1">
        <f t="array" aca="1" ref="CJ27" ca="1">IFERROR(HLOOKUP(INDIRECT("BG27"),クラス・種目リスト!$A$2:$L$33,26,FALSE),"-")</f>
        <v>-</v>
      </c>
      <c r="CK27" s="66" t="str" cm="1">
        <f t="array" aca="1" ref="CK27" ca="1">IFERROR(HLOOKUP(INDIRECT("BG27"),クラス・種目リスト!$A$2:$L$33,27,FALSE),"-")</f>
        <v>-</v>
      </c>
      <c r="CL27" s="66" t="str" cm="1">
        <f t="array" aca="1" ref="CL27" ca="1">IFERROR(HLOOKUP(INDIRECT("BG27"),クラス・種目リスト!$A$2:$L$33,28,FALSE),"-")</f>
        <v>-</v>
      </c>
      <c r="CM27" s="66" t="str" cm="1">
        <f t="array" aca="1" ref="CM27" ca="1">IFERROR(HLOOKUP(INDIRECT("BG27"),クラス・種目リスト!$A$2:$L$33,29,FALSE),"-")</f>
        <v>-</v>
      </c>
      <c r="CN27" s="66" t="str" cm="1">
        <f t="array" aca="1" ref="CN27" ca="1">IFERROR(HLOOKUP(INDIRECT("BG27"),クラス・種目リスト!$A$2:$L$33,30,FALSE),"-")</f>
        <v>-</v>
      </c>
      <c r="CO27" s="66" t="str" cm="1">
        <f t="array" aca="1" ref="CO27" ca="1">IFERROR(HLOOKUP(INDIRECT("BG27"),クラス・種目リスト!$A$2:$L$33,31,FALSE),"-")</f>
        <v>-</v>
      </c>
      <c r="CP27" s="66" t="str" cm="1">
        <f t="array" aca="1" ref="CP27" ca="1">IFERROR(HLOOKUP(INDIRECT("BG27"),クラス・種目リスト!$A$2:$L$33,32,FALSE),"-")</f>
        <v>-</v>
      </c>
      <c r="CQ27" s="66" cm="1">
        <f t="array" aca="1" ref="CQ27" ca="1">COUNTIF(CB27:CP27,INDIRECT("AI27"))</f>
        <v>0</v>
      </c>
      <c r="CR27" s="66" cm="1">
        <f t="array" aca="1" ref="CR27" ca="1">COUNTIF(CB27:CP27,INDIRECT("AR27"))</f>
        <v>0</v>
      </c>
      <c r="CS27" s="66"/>
      <c r="CT27" s="226"/>
      <c r="CU27" s="226"/>
      <c r="CV27" s="226"/>
      <c r="CW27" s="226"/>
      <c r="CX27" s="226"/>
      <c r="CY27" s="226"/>
      <c r="CZ27" s="226"/>
      <c r="DA27" s="67" t="str" cm="1">
        <f t="array" aca="1" ref="DA27" ca="1">INDIRECT("J27")</f>
        <v/>
      </c>
      <c r="DB27" s="226" cm="1">
        <f t="array" aca="1" ref="DB27" ca="1">IF(INDIRECT("N27")="-",0,COUNTA(INDIRECT("N27")))+IF(INDIRECT("W27")="-",0,COUNTA(INDIRECT("W27")))+IF(INDIRECT("AI27")="-",0,COUNTA(INDIRECT("AI27")))+IF(INDIRECT("AR27")="-",0,COUNTA(INDIRECT("AR27")))</f>
        <v>0</v>
      </c>
      <c r="DC27" s="226"/>
      <c r="DD27" s="67" cm="1">
        <f t="array" aca="1" ref="DD27" ca="1">INDIRECT("C27")</f>
        <v>0</v>
      </c>
      <c r="DE27" s="62"/>
      <c r="DF27" s="62" t="str" cm="1">
        <f t="array" aca="1" ref="DF27" ca="1">IFERROR(FIND("《",INDIRECT("N27")),"")</f>
        <v/>
      </c>
      <c r="DG27" s="62" t="str" cm="1">
        <f t="array" aca="1" ref="DG27" ca="1">IFERROR(FIND("《",INDIRECT("W27")),"")</f>
        <v/>
      </c>
      <c r="DH27" s="62" t="str" cm="1">
        <f t="array" aca="1" ref="DH27" ca="1">IFERROR(FIND("《",INDIRECT("AI27")),"")</f>
        <v/>
      </c>
      <c r="DI27" s="62" t="str" cm="1">
        <f t="array" aca="1" ref="DI27" ca="1">IFERROR(FIND("《",INDIRECT("AR27")),"")</f>
        <v/>
      </c>
    </row>
    <row r="28" spans="1:113" ht="19.5" customHeight="1" x14ac:dyDescent="0.15">
      <c r="A28" s="26"/>
      <c r="B28" s="60"/>
      <c r="C28" s="114"/>
      <c r="D28" s="50"/>
      <c r="E28" s="51"/>
      <c r="F28" s="52"/>
      <c r="G28" s="20"/>
      <c r="H28" s="4"/>
      <c r="I28" s="22"/>
      <c r="J28" s="310" t="str">
        <f ca="1">IF(DD28=0,"",IF(申込書!$B$6="","",申込書!$B$6))</f>
        <v/>
      </c>
      <c r="K28" s="311" t="str">
        <f ca="1">IF(DD28=0,"",IF(申込書!$B$4="","",SUBSTITUTE(SUBSTITUTE(申込書!$B$4,"学",""),"校","")))</f>
        <v/>
      </c>
      <c r="L28" s="310" t="str">
        <f ca="1">IF(DD28=0,"",IF(申込書!$D$4="","",ASC(申込書!$D$4)))</f>
        <v/>
      </c>
      <c r="M28" s="26"/>
      <c r="N28" s="23"/>
      <c r="O28" s="15"/>
      <c r="P28" s="16"/>
      <c r="Q28" s="15"/>
      <c r="R28" s="17"/>
      <c r="S28" s="15"/>
      <c r="T28" s="17"/>
      <c r="U28" s="148" t="str">
        <f t="shared" si="2"/>
        <v/>
      </c>
      <c r="V28" s="6"/>
      <c r="W28" s="106"/>
      <c r="X28" s="15"/>
      <c r="Y28" s="16"/>
      <c r="Z28" s="18"/>
      <c r="AA28" s="17"/>
      <c r="AB28" s="19"/>
      <c r="AC28" s="17"/>
      <c r="AD28" s="148" t="str">
        <f t="shared" si="3"/>
        <v/>
      </c>
      <c r="AE28" s="24"/>
      <c r="AF28" s="24"/>
      <c r="AG28" s="4" t="str">
        <f t="shared" si="0"/>
        <v>-</v>
      </c>
      <c r="AH28" s="5"/>
      <c r="AI28" s="23"/>
      <c r="AJ28" s="15"/>
      <c r="AK28" s="16"/>
      <c r="AL28" s="18"/>
      <c r="AM28" s="17"/>
      <c r="AN28" s="19"/>
      <c r="AO28" s="17"/>
      <c r="AP28" s="148" t="str">
        <f t="shared" si="4"/>
        <v/>
      </c>
      <c r="AQ28" s="125"/>
      <c r="AR28" s="23"/>
      <c r="AS28" s="15"/>
      <c r="AT28" s="16"/>
      <c r="AU28" s="18"/>
      <c r="AV28" s="17"/>
      <c r="AW28" s="19"/>
      <c r="AX28" s="17"/>
      <c r="AY28" s="148" t="str">
        <f t="shared" si="5"/>
        <v/>
      </c>
      <c r="AZ28" s="106"/>
      <c r="BA28" s="28"/>
      <c r="BB28" s="4" t="str">
        <f t="shared" si="9"/>
        <v>-</v>
      </c>
      <c r="BC28" s="274" t="str">
        <f t="shared" ca="1" si="1"/>
        <v/>
      </c>
      <c r="BD28" s="313" t="str">
        <f t="shared" ca="1" si="7"/>
        <v/>
      </c>
      <c r="BE28" s="314" t="str">
        <f ca="1">IF(DD28=0,"",IF(申込書!$D$6="","",申込書!$D$6))</f>
        <v/>
      </c>
      <c r="BF28" s="95"/>
      <c r="BG28" s="73" t="str" cm="1">
        <f t="array" aca="1" ref="BG28" ca="1">IF(クラス・種目リスト!$A$37=1,INDIRECT("$J28")&amp;INDIRECT("$H28")&amp;RIGHT(INDIRECT("$I28"),1),INDIRECT("$J28")&amp;INDIRECT("$H28"))</f>
        <v/>
      </c>
      <c r="BH28" s="66" t="str" cm="1">
        <f t="array" aca="1" ref="BH28" ca="1">IFERROR(HLOOKUP(INDIRECT("BG28"),クラス・種目リスト!$A$2:$L$33,3,FALSE),"-")</f>
        <v>-</v>
      </c>
      <c r="BI28" s="66" t="str" cm="1">
        <f t="array" aca="1" ref="BI28" ca="1">IFERROR(HLOOKUP(INDIRECT("BG28"),クラス・種目リスト!$A$2:$L$33,4,FALSE),"-")</f>
        <v>-</v>
      </c>
      <c r="BJ28" s="66" t="str" cm="1">
        <f t="array" aca="1" ref="BJ28" ca="1">IFERROR(HLOOKUP(INDIRECT("BG28"),クラス・種目リスト!$A$2:$L$33,5,FALSE),"-")</f>
        <v>-</v>
      </c>
      <c r="BK28" s="66" t="str" cm="1">
        <f t="array" aca="1" ref="BK28" ca="1">IFERROR(HLOOKUP(INDIRECT("BG28"),クラス・種目リスト!$A$2:$L$33,6,FALSE),"-")</f>
        <v>-</v>
      </c>
      <c r="BL28" s="66" t="str" cm="1">
        <f t="array" aca="1" ref="BL28" ca="1">IFERROR(HLOOKUP(INDIRECT("BG28"),クラス・種目リスト!$A$2:$L$33,7,FALSE),"-")</f>
        <v>-</v>
      </c>
      <c r="BM28" s="66" t="str" cm="1">
        <f t="array" aca="1" ref="BM28" ca="1">IFERROR(HLOOKUP(INDIRECT("BG28"),クラス・種目リスト!$A$2:$L$33,8,FALSE),"-")</f>
        <v>-</v>
      </c>
      <c r="BN28" s="66" t="str" cm="1">
        <f t="array" aca="1" ref="BN28" ca="1">IFERROR(HLOOKUP(INDIRECT("BG28"),クラス・種目リスト!$A$2:$L$33,9,FALSE),"-")</f>
        <v>-</v>
      </c>
      <c r="BO28" s="66" t="str" cm="1">
        <f t="array" aca="1" ref="BO28" ca="1">IFERROR(HLOOKUP(INDIRECT("BG28"),クラス・種目リスト!$A$2:$L$33,10,FALSE),"-")</f>
        <v>-</v>
      </c>
      <c r="BP28" s="66" t="str" cm="1">
        <f t="array" aca="1" ref="BP28" ca="1">IFERROR(HLOOKUP(INDIRECT("BG28"),クラス・種目リスト!$A$2:$L$33,11,FALSE),"-")</f>
        <v>-</v>
      </c>
      <c r="BQ28" s="66" t="str" cm="1">
        <f t="array" aca="1" ref="BQ28" ca="1">IFERROR(HLOOKUP(INDIRECT("BG28"),クラス・種目リスト!$A$2:$L$33,12,FALSE),"-")</f>
        <v>-</v>
      </c>
      <c r="BR28" s="66" t="str" cm="1">
        <f t="array" aca="1" ref="BR28" ca="1">IFERROR(HLOOKUP(INDIRECT("BG28"),クラス・種目リスト!$A$2:$L$33,13,FALSE),"-")</f>
        <v>-</v>
      </c>
      <c r="BS28" s="66" t="str" cm="1">
        <f t="array" aca="1" ref="BS28" ca="1">IFERROR(HLOOKUP(INDIRECT("BG28"),クラス・種目リスト!$A$2:$L$33,14,FALSE),"-")</f>
        <v>-</v>
      </c>
      <c r="BT28" s="66" t="str" cm="1">
        <f t="array" aca="1" ref="BT28" ca="1">IFERROR(HLOOKUP(INDIRECT("BG28"),クラス・種目リスト!$A$2:$L$33,15,FALSE),"-")</f>
        <v>-</v>
      </c>
      <c r="BU28" s="66" t="str" cm="1">
        <f t="array" aca="1" ref="BU28" ca="1">IFERROR(HLOOKUP(INDIRECT("BG28"),クラス・種目リスト!$A$2:$L$33,16,FALSE),"-")</f>
        <v>-</v>
      </c>
      <c r="BV28" s="66" t="str" cm="1">
        <f t="array" aca="1" ref="BV28" ca="1">IFERROR(HLOOKUP(INDIRECT("BG28"),クラス・種目リスト!$A$2:$L$33,17,FALSE),"-")</f>
        <v>-</v>
      </c>
      <c r="BW28" s="66" cm="1">
        <f t="array" aca="1" ref="BW28" ca="1">COUNTIF(BH28:BV28,INDIRECT("N28"))</f>
        <v>0</v>
      </c>
      <c r="BX28" s="66" cm="1">
        <f t="array" aca="1" ref="BX28" ca="1">COUNTIF(BH28:BV28,INDIRECT("W28"))</f>
        <v>0</v>
      </c>
      <c r="BY28" s="66"/>
      <c r="BZ28" s="66"/>
      <c r="CA28" s="66"/>
      <c r="CB28" s="66" t="str" cm="1">
        <f t="array" aca="1" ref="CB28" ca="1">IFERROR(HLOOKUP(INDIRECT("BG28"),クラス・種目リスト!$A$2:$L$33,18,FALSE),"-")</f>
        <v>-</v>
      </c>
      <c r="CC28" s="66" t="str" cm="1">
        <f t="array" aca="1" ref="CC28" ca="1">IFERROR(HLOOKUP(INDIRECT("BG28"),クラス・種目リスト!$A$2:$L$33,19,FALSE),"-")</f>
        <v>-</v>
      </c>
      <c r="CD28" s="66" t="str" cm="1">
        <f t="array" aca="1" ref="CD28" ca="1">IFERROR(HLOOKUP(INDIRECT("BG28"),クラス・種目リスト!$A$2:$L$33,20,FALSE),"-")</f>
        <v>-</v>
      </c>
      <c r="CE28" s="66" t="str" cm="1">
        <f t="array" aca="1" ref="CE28" ca="1">IFERROR(HLOOKUP(INDIRECT("BG28"),クラス・種目リスト!$A$2:$L$33,21,FALSE),"-")</f>
        <v>-</v>
      </c>
      <c r="CF28" s="66" t="str" cm="1">
        <f t="array" aca="1" ref="CF28" ca="1">IFERROR(HLOOKUP(INDIRECT("BG28"),クラス・種目リスト!$A$2:$L$33,22,FALSE),"-")</f>
        <v>-</v>
      </c>
      <c r="CG28" s="66" t="str" cm="1">
        <f t="array" aca="1" ref="CG28" ca="1">IFERROR(HLOOKUP(INDIRECT("BG28"),クラス・種目リスト!$A$2:$L$33,23,FALSE),"-")</f>
        <v>-</v>
      </c>
      <c r="CH28" s="66" t="str" cm="1">
        <f t="array" aca="1" ref="CH28" ca="1">IFERROR(HLOOKUP(INDIRECT("BG28"),クラス・種目リスト!$A$2:$L$33,24,FALSE),"-")</f>
        <v>-</v>
      </c>
      <c r="CI28" s="66" t="str" cm="1">
        <f t="array" aca="1" ref="CI28" ca="1">IFERROR(HLOOKUP(INDIRECT("BG28"),クラス・種目リスト!$A$2:$L$33,25,FALSE),"-")</f>
        <v>-</v>
      </c>
      <c r="CJ28" s="66" t="str" cm="1">
        <f t="array" aca="1" ref="CJ28" ca="1">IFERROR(HLOOKUP(INDIRECT("BG28"),クラス・種目リスト!$A$2:$L$33,26,FALSE),"-")</f>
        <v>-</v>
      </c>
      <c r="CK28" s="66" t="str" cm="1">
        <f t="array" aca="1" ref="CK28" ca="1">IFERROR(HLOOKUP(INDIRECT("BG28"),クラス・種目リスト!$A$2:$L$33,27,FALSE),"-")</f>
        <v>-</v>
      </c>
      <c r="CL28" s="66" t="str" cm="1">
        <f t="array" aca="1" ref="CL28" ca="1">IFERROR(HLOOKUP(INDIRECT("BG28"),クラス・種目リスト!$A$2:$L$33,28,FALSE),"-")</f>
        <v>-</v>
      </c>
      <c r="CM28" s="66" t="str" cm="1">
        <f t="array" aca="1" ref="CM28" ca="1">IFERROR(HLOOKUP(INDIRECT("BG28"),クラス・種目リスト!$A$2:$L$33,29,FALSE),"-")</f>
        <v>-</v>
      </c>
      <c r="CN28" s="66" t="str" cm="1">
        <f t="array" aca="1" ref="CN28" ca="1">IFERROR(HLOOKUP(INDIRECT("BG28"),クラス・種目リスト!$A$2:$L$33,30,FALSE),"-")</f>
        <v>-</v>
      </c>
      <c r="CO28" s="66" t="str" cm="1">
        <f t="array" aca="1" ref="CO28" ca="1">IFERROR(HLOOKUP(INDIRECT("BG28"),クラス・種目リスト!$A$2:$L$33,31,FALSE),"-")</f>
        <v>-</v>
      </c>
      <c r="CP28" s="66" t="str" cm="1">
        <f t="array" aca="1" ref="CP28" ca="1">IFERROR(HLOOKUP(INDIRECT("BG28"),クラス・種目リスト!$A$2:$L$33,32,FALSE),"-")</f>
        <v>-</v>
      </c>
      <c r="CQ28" s="66" cm="1">
        <f t="array" aca="1" ref="CQ28" ca="1">COUNTIF(CB28:CP28,INDIRECT("AI28"))</f>
        <v>0</v>
      </c>
      <c r="CR28" s="66" cm="1">
        <f t="array" aca="1" ref="CR28" ca="1">COUNTIF(CB28:CP28,INDIRECT("AR28"))</f>
        <v>0</v>
      </c>
      <c r="CS28" s="66"/>
      <c r="CT28" s="226"/>
      <c r="CU28" s="226"/>
      <c r="CV28" s="226"/>
      <c r="CW28" s="226"/>
      <c r="CX28" s="226"/>
      <c r="CY28" s="226"/>
      <c r="CZ28" s="226"/>
      <c r="DA28" s="67" t="str" cm="1">
        <f t="array" aca="1" ref="DA28" ca="1">INDIRECT("J28")</f>
        <v/>
      </c>
      <c r="DB28" s="226" cm="1">
        <f t="array" aca="1" ref="DB28" ca="1">IF(INDIRECT("N28")="-",0,COUNTA(INDIRECT("N28")))+IF(INDIRECT("W28")="-",0,COUNTA(INDIRECT("W28")))+IF(INDIRECT("AI28")="-",0,COUNTA(INDIRECT("AI28")))+IF(INDIRECT("AR28")="-",0,COUNTA(INDIRECT("AR28")))</f>
        <v>0</v>
      </c>
      <c r="DC28" s="226"/>
      <c r="DD28" s="67" cm="1">
        <f t="array" aca="1" ref="DD28" ca="1">INDIRECT("C28")</f>
        <v>0</v>
      </c>
      <c r="DE28" s="62"/>
      <c r="DF28" s="62" t="str" cm="1">
        <f t="array" aca="1" ref="DF28" ca="1">IFERROR(FIND("《",INDIRECT("N28")),"")</f>
        <v/>
      </c>
      <c r="DG28" s="62" t="str" cm="1">
        <f t="array" aca="1" ref="DG28" ca="1">IFERROR(FIND("《",INDIRECT("W28")),"")</f>
        <v/>
      </c>
      <c r="DH28" s="62" t="str" cm="1">
        <f t="array" aca="1" ref="DH28" ca="1">IFERROR(FIND("《",INDIRECT("AI28")),"")</f>
        <v/>
      </c>
      <c r="DI28" s="62" t="str" cm="1">
        <f t="array" aca="1" ref="DI28" ca="1">IFERROR(FIND("《",INDIRECT("AR28")),"")</f>
        <v/>
      </c>
    </row>
    <row r="29" spans="1:113" ht="19.5" customHeight="1" x14ac:dyDescent="0.15">
      <c r="A29" s="26"/>
      <c r="B29" s="60"/>
      <c r="C29" s="113"/>
      <c r="D29" s="47"/>
      <c r="E29" s="51"/>
      <c r="F29" s="52"/>
      <c r="G29" s="20"/>
      <c r="H29" s="4"/>
      <c r="I29" s="22"/>
      <c r="J29" s="310" t="str">
        <f ca="1">IF(DD29=0,"",IF(申込書!$B$6="","",申込書!$B$6))</f>
        <v/>
      </c>
      <c r="K29" s="311" t="str">
        <f ca="1">IF(DD29=0,"",IF(申込書!$B$4="","",SUBSTITUTE(SUBSTITUTE(申込書!$B$4,"学",""),"校","")))</f>
        <v/>
      </c>
      <c r="L29" s="310" t="str">
        <f ca="1">IF(DD29=0,"",IF(申込書!$D$4="","",ASC(申込書!$D$4)))</f>
        <v/>
      </c>
      <c r="M29" s="26"/>
      <c r="N29" s="23"/>
      <c r="O29" s="15"/>
      <c r="P29" s="16"/>
      <c r="Q29" s="15"/>
      <c r="R29" s="17"/>
      <c r="S29" s="15"/>
      <c r="T29" s="17"/>
      <c r="U29" s="148" t="str">
        <f t="shared" si="2"/>
        <v/>
      </c>
      <c r="V29" s="6"/>
      <c r="W29" s="106"/>
      <c r="X29" s="15"/>
      <c r="Y29" s="16"/>
      <c r="Z29" s="18"/>
      <c r="AA29" s="17"/>
      <c r="AB29" s="19"/>
      <c r="AC29" s="17"/>
      <c r="AD29" s="148" t="str">
        <f t="shared" si="3"/>
        <v/>
      </c>
      <c r="AE29" s="24"/>
      <c r="AF29" s="24"/>
      <c r="AG29" s="4" t="str">
        <f t="shared" si="0"/>
        <v>-</v>
      </c>
      <c r="AH29" s="5"/>
      <c r="AI29" s="23"/>
      <c r="AJ29" s="15"/>
      <c r="AK29" s="16"/>
      <c r="AL29" s="18"/>
      <c r="AM29" s="17"/>
      <c r="AN29" s="19"/>
      <c r="AO29" s="17"/>
      <c r="AP29" s="148" t="str">
        <f t="shared" si="4"/>
        <v/>
      </c>
      <c r="AQ29" s="125"/>
      <c r="AR29" s="23"/>
      <c r="AS29" s="15"/>
      <c r="AT29" s="16"/>
      <c r="AU29" s="18"/>
      <c r="AV29" s="17"/>
      <c r="AW29" s="19"/>
      <c r="AX29" s="17"/>
      <c r="AY29" s="148" t="str">
        <f t="shared" si="5"/>
        <v/>
      </c>
      <c r="AZ29" s="106"/>
      <c r="BA29" s="28"/>
      <c r="BB29" s="4" t="str">
        <f t="shared" si="9"/>
        <v>-</v>
      </c>
      <c r="BC29" s="274" t="str">
        <f t="shared" ca="1" si="1"/>
        <v/>
      </c>
      <c r="BD29" s="313" t="str">
        <f t="shared" ca="1" si="7"/>
        <v/>
      </c>
      <c r="BE29" s="314" t="str">
        <f ca="1">IF(DD29=0,"",IF(申込書!$D$6="","",申込書!$D$6))</f>
        <v/>
      </c>
      <c r="BF29" s="95"/>
      <c r="BG29" s="73" t="str" cm="1">
        <f t="array" aca="1" ref="BG29" ca="1">IF(クラス・種目リスト!$A$37=1,INDIRECT("$J29")&amp;INDIRECT("$H29")&amp;RIGHT(INDIRECT("$I29"),1),INDIRECT("$J29")&amp;INDIRECT("$H29"))</f>
        <v/>
      </c>
      <c r="BH29" s="66" t="str" cm="1">
        <f t="array" aca="1" ref="BH29" ca="1">IFERROR(HLOOKUP(INDIRECT("BG29"),クラス・種目リスト!$A$2:$L$33,3,FALSE),"-")</f>
        <v>-</v>
      </c>
      <c r="BI29" s="66" t="str" cm="1">
        <f t="array" aca="1" ref="BI29" ca="1">IFERROR(HLOOKUP(INDIRECT("BG29"),クラス・種目リスト!$A$2:$L$33,4,FALSE),"-")</f>
        <v>-</v>
      </c>
      <c r="BJ29" s="66" t="str" cm="1">
        <f t="array" aca="1" ref="BJ29" ca="1">IFERROR(HLOOKUP(INDIRECT("BG29"),クラス・種目リスト!$A$2:$L$33,5,FALSE),"-")</f>
        <v>-</v>
      </c>
      <c r="BK29" s="66" t="str" cm="1">
        <f t="array" aca="1" ref="BK29" ca="1">IFERROR(HLOOKUP(INDIRECT("BG29"),クラス・種目リスト!$A$2:$L$33,6,FALSE),"-")</f>
        <v>-</v>
      </c>
      <c r="BL29" s="66" t="str" cm="1">
        <f t="array" aca="1" ref="BL29" ca="1">IFERROR(HLOOKUP(INDIRECT("BG29"),クラス・種目リスト!$A$2:$L$33,7,FALSE),"-")</f>
        <v>-</v>
      </c>
      <c r="BM29" s="66" t="str" cm="1">
        <f t="array" aca="1" ref="BM29" ca="1">IFERROR(HLOOKUP(INDIRECT("BG29"),クラス・種目リスト!$A$2:$L$33,8,FALSE),"-")</f>
        <v>-</v>
      </c>
      <c r="BN29" s="66" t="str" cm="1">
        <f t="array" aca="1" ref="BN29" ca="1">IFERROR(HLOOKUP(INDIRECT("BG29"),クラス・種目リスト!$A$2:$L$33,9,FALSE),"-")</f>
        <v>-</v>
      </c>
      <c r="BO29" s="66" t="str" cm="1">
        <f t="array" aca="1" ref="BO29" ca="1">IFERROR(HLOOKUP(INDIRECT("BG29"),クラス・種目リスト!$A$2:$L$33,10,FALSE),"-")</f>
        <v>-</v>
      </c>
      <c r="BP29" s="66" t="str" cm="1">
        <f t="array" aca="1" ref="BP29" ca="1">IFERROR(HLOOKUP(INDIRECT("BG29"),クラス・種目リスト!$A$2:$L$33,11,FALSE),"-")</f>
        <v>-</v>
      </c>
      <c r="BQ29" s="66" t="str" cm="1">
        <f t="array" aca="1" ref="BQ29" ca="1">IFERROR(HLOOKUP(INDIRECT("BG29"),クラス・種目リスト!$A$2:$L$33,12,FALSE),"-")</f>
        <v>-</v>
      </c>
      <c r="BR29" s="66" t="str" cm="1">
        <f t="array" aca="1" ref="BR29" ca="1">IFERROR(HLOOKUP(INDIRECT("BG29"),クラス・種目リスト!$A$2:$L$33,13,FALSE),"-")</f>
        <v>-</v>
      </c>
      <c r="BS29" s="66" t="str" cm="1">
        <f t="array" aca="1" ref="BS29" ca="1">IFERROR(HLOOKUP(INDIRECT("BG29"),クラス・種目リスト!$A$2:$L$33,14,FALSE),"-")</f>
        <v>-</v>
      </c>
      <c r="BT29" s="66" t="str" cm="1">
        <f t="array" aca="1" ref="BT29" ca="1">IFERROR(HLOOKUP(INDIRECT("BG29"),クラス・種目リスト!$A$2:$L$33,15,FALSE),"-")</f>
        <v>-</v>
      </c>
      <c r="BU29" s="66" t="str" cm="1">
        <f t="array" aca="1" ref="BU29" ca="1">IFERROR(HLOOKUP(INDIRECT("BG29"),クラス・種目リスト!$A$2:$L$33,16,FALSE),"-")</f>
        <v>-</v>
      </c>
      <c r="BV29" s="66" t="str" cm="1">
        <f t="array" aca="1" ref="BV29" ca="1">IFERROR(HLOOKUP(INDIRECT("BG29"),クラス・種目リスト!$A$2:$L$33,17,FALSE),"-")</f>
        <v>-</v>
      </c>
      <c r="BW29" s="66" cm="1">
        <f t="array" aca="1" ref="BW29" ca="1">COUNTIF(BH29:BV29,INDIRECT("N29"))</f>
        <v>0</v>
      </c>
      <c r="BX29" s="66" cm="1">
        <f t="array" aca="1" ref="BX29" ca="1">COUNTIF(BH29:BV29,INDIRECT("W29"))</f>
        <v>0</v>
      </c>
      <c r="BY29" s="66"/>
      <c r="BZ29" s="66"/>
      <c r="CA29" s="66"/>
      <c r="CB29" s="66" t="str" cm="1">
        <f t="array" aca="1" ref="CB29" ca="1">IFERROR(HLOOKUP(INDIRECT("BG29"),クラス・種目リスト!$A$2:$L$33,18,FALSE),"-")</f>
        <v>-</v>
      </c>
      <c r="CC29" s="66" t="str" cm="1">
        <f t="array" aca="1" ref="CC29" ca="1">IFERROR(HLOOKUP(INDIRECT("BG29"),クラス・種目リスト!$A$2:$L$33,19,FALSE),"-")</f>
        <v>-</v>
      </c>
      <c r="CD29" s="66" t="str" cm="1">
        <f t="array" aca="1" ref="CD29" ca="1">IFERROR(HLOOKUP(INDIRECT("BG29"),クラス・種目リスト!$A$2:$L$33,20,FALSE),"-")</f>
        <v>-</v>
      </c>
      <c r="CE29" s="66" t="str" cm="1">
        <f t="array" aca="1" ref="CE29" ca="1">IFERROR(HLOOKUP(INDIRECT("BG29"),クラス・種目リスト!$A$2:$L$33,21,FALSE),"-")</f>
        <v>-</v>
      </c>
      <c r="CF29" s="66" t="str" cm="1">
        <f t="array" aca="1" ref="CF29" ca="1">IFERROR(HLOOKUP(INDIRECT("BG29"),クラス・種目リスト!$A$2:$L$33,22,FALSE),"-")</f>
        <v>-</v>
      </c>
      <c r="CG29" s="66" t="str" cm="1">
        <f t="array" aca="1" ref="CG29" ca="1">IFERROR(HLOOKUP(INDIRECT("BG29"),クラス・種目リスト!$A$2:$L$33,23,FALSE),"-")</f>
        <v>-</v>
      </c>
      <c r="CH29" s="66" t="str" cm="1">
        <f t="array" aca="1" ref="CH29" ca="1">IFERROR(HLOOKUP(INDIRECT("BG29"),クラス・種目リスト!$A$2:$L$33,24,FALSE),"-")</f>
        <v>-</v>
      </c>
      <c r="CI29" s="66" t="str" cm="1">
        <f t="array" aca="1" ref="CI29" ca="1">IFERROR(HLOOKUP(INDIRECT("BG29"),クラス・種目リスト!$A$2:$L$33,25,FALSE),"-")</f>
        <v>-</v>
      </c>
      <c r="CJ29" s="66" t="str" cm="1">
        <f t="array" aca="1" ref="CJ29" ca="1">IFERROR(HLOOKUP(INDIRECT("BG29"),クラス・種目リスト!$A$2:$L$33,26,FALSE),"-")</f>
        <v>-</v>
      </c>
      <c r="CK29" s="66" t="str" cm="1">
        <f t="array" aca="1" ref="CK29" ca="1">IFERROR(HLOOKUP(INDIRECT("BG29"),クラス・種目リスト!$A$2:$L$33,27,FALSE),"-")</f>
        <v>-</v>
      </c>
      <c r="CL29" s="66" t="str" cm="1">
        <f t="array" aca="1" ref="CL29" ca="1">IFERROR(HLOOKUP(INDIRECT("BG29"),クラス・種目リスト!$A$2:$L$33,28,FALSE),"-")</f>
        <v>-</v>
      </c>
      <c r="CM29" s="66" t="str" cm="1">
        <f t="array" aca="1" ref="CM29" ca="1">IFERROR(HLOOKUP(INDIRECT("BG29"),クラス・種目リスト!$A$2:$L$33,29,FALSE),"-")</f>
        <v>-</v>
      </c>
      <c r="CN29" s="66" t="str" cm="1">
        <f t="array" aca="1" ref="CN29" ca="1">IFERROR(HLOOKUP(INDIRECT("BG29"),クラス・種目リスト!$A$2:$L$33,30,FALSE),"-")</f>
        <v>-</v>
      </c>
      <c r="CO29" s="66" t="str" cm="1">
        <f t="array" aca="1" ref="CO29" ca="1">IFERROR(HLOOKUP(INDIRECT("BG29"),クラス・種目リスト!$A$2:$L$33,31,FALSE),"-")</f>
        <v>-</v>
      </c>
      <c r="CP29" s="66" t="str" cm="1">
        <f t="array" aca="1" ref="CP29" ca="1">IFERROR(HLOOKUP(INDIRECT("BG29"),クラス・種目リスト!$A$2:$L$33,32,FALSE),"-")</f>
        <v>-</v>
      </c>
      <c r="CQ29" s="66" cm="1">
        <f t="array" aca="1" ref="CQ29" ca="1">COUNTIF(CB29:CP29,INDIRECT("AI29"))</f>
        <v>0</v>
      </c>
      <c r="CR29" s="66" cm="1">
        <f t="array" aca="1" ref="CR29" ca="1">COUNTIF(CB29:CP29,INDIRECT("AR29"))</f>
        <v>0</v>
      </c>
      <c r="CS29" s="66"/>
      <c r="CT29" s="226"/>
      <c r="CU29" s="226"/>
      <c r="CV29" s="226"/>
      <c r="CW29" s="226"/>
      <c r="CX29" s="226"/>
      <c r="CY29" s="226"/>
      <c r="CZ29" s="226"/>
      <c r="DA29" s="67" t="str" cm="1">
        <f t="array" aca="1" ref="DA29" ca="1">INDIRECT("J29")</f>
        <v/>
      </c>
      <c r="DB29" s="226" cm="1">
        <f t="array" aca="1" ref="DB29" ca="1">IF(INDIRECT("N29")="-",0,COUNTA(INDIRECT("N29")))+IF(INDIRECT("W29")="-",0,COUNTA(INDIRECT("W29")))+IF(INDIRECT("AI29")="-",0,COUNTA(INDIRECT("AI29")))+IF(INDIRECT("AR29")="-",0,COUNTA(INDIRECT("AR29")))</f>
        <v>0</v>
      </c>
      <c r="DC29" s="226"/>
      <c r="DD29" s="67" cm="1">
        <f t="array" aca="1" ref="DD29" ca="1">INDIRECT("C29")</f>
        <v>0</v>
      </c>
      <c r="DE29" s="62"/>
      <c r="DF29" s="62" t="str" cm="1">
        <f t="array" aca="1" ref="DF29" ca="1">IFERROR(FIND("《",INDIRECT("N29")),"")</f>
        <v/>
      </c>
      <c r="DG29" s="62" t="str" cm="1">
        <f t="array" aca="1" ref="DG29" ca="1">IFERROR(FIND("《",INDIRECT("W29")),"")</f>
        <v/>
      </c>
      <c r="DH29" s="62" t="str" cm="1">
        <f t="array" aca="1" ref="DH29" ca="1">IFERROR(FIND("《",INDIRECT("AI29")),"")</f>
        <v/>
      </c>
      <c r="DI29" s="62" t="str" cm="1">
        <f t="array" aca="1" ref="DI29" ca="1">IFERROR(FIND("《",INDIRECT("AR29")),"")</f>
        <v/>
      </c>
    </row>
    <row r="30" spans="1:113" ht="19.5" customHeight="1" x14ac:dyDescent="0.15">
      <c r="A30" s="26"/>
      <c r="B30" s="60"/>
      <c r="C30" s="114"/>
      <c r="D30" s="50"/>
      <c r="E30" s="51"/>
      <c r="F30" s="52"/>
      <c r="G30" s="20"/>
      <c r="H30" s="4"/>
      <c r="I30" s="22"/>
      <c r="J30" s="310" t="str">
        <f ca="1">IF(DD30=0,"",IF(申込書!$B$6="","",申込書!$B$6))</f>
        <v/>
      </c>
      <c r="K30" s="311" t="str">
        <f ca="1">IF(DD30=0,"",IF(申込書!$B$4="","",SUBSTITUTE(SUBSTITUTE(申込書!$B$4,"学",""),"校","")))</f>
        <v/>
      </c>
      <c r="L30" s="310" t="str">
        <f ca="1">IF(DD30=0,"",IF(申込書!$D$4="","",ASC(申込書!$D$4)))</f>
        <v/>
      </c>
      <c r="M30" s="26"/>
      <c r="N30" s="23"/>
      <c r="O30" s="15"/>
      <c r="P30" s="16"/>
      <c r="Q30" s="15"/>
      <c r="R30" s="17"/>
      <c r="S30" s="15"/>
      <c r="T30" s="17"/>
      <c r="U30" s="148" t="str">
        <f t="shared" si="2"/>
        <v/>
      </c>
      <c r="V30" s="6"/>
      <c r="W30" s="106"/>
      <c r="X30" s="15"/>
      <c r="Y30" s="16"/>
      <c r="Z30" s="18"/>
      <c r="AA30" s="17"/>
      <c r="AB30" s="19"/>
      <c r="AC30" s="17"/>
      <c r="AD30" s="148" t="str">
        <f t="shared" si="3"/>
        <v/>
      </c>
      <c r="AE30" s="24"/>
      <c r="AF30" s="24"/>
      <c r="AG30" s="4" t="str">
        <f t="shared" si="0"/>
        <v>-</v>
      </c>
      <c r="AH30" s="5"/>
      <c r="AI30" s="23"/>
      <c r="AJ30" s="15"/>
      <c r="AK30" s="16"/>
      <c r="AL30" s="18"/>
      <c r="AM30" s="17"/>
      <c r="AN30" s="19"/>
      <c r="AO30" s="17"/>
      <c r="AP30" s="148" t="str">
        <f t="shared" si="4"/>
        <v/>
      </c>
      <c r="AQ30" s="125"/>
      <c r="AR30" s="23"/>
      <c r="AS30" s="15"/>
      <c r="AT30" s="16"/>
      <c r="AU30" s="18"/>
      <c r="AV30" s="17"/>
      <c r="AW30" s="19"/>
      <c r="AX30" s="17"/>
      <c r="AY30" s="148" t="str">
        <f t="shared" si="5"/>
        <v/>
      </c>
      <c r="AZ30" s="106"/>
      <c r="BA30" s="28"/>
      <c r="BB30" s="4" t="str">
        <f t="shared" si="9"/>
        <v>-</v>
      </c>
      <c r="BC30" s="274" t="str">
        <f t="shared" ca="1" si="1"/>
        <v/>
      </c>
      <c r="BD30" s="313" t="str">
        <f t="shared" ca="1" si="7"/>
        <v/>
      </c>
      <c r="BE30" s="314" t="str">
        <f ca="1">IF(DD30=0,"",IF(申込書!$D$6="","",申込書!$D$6))</f>
        <v/>
      </c>
      <c r="BF30" s="95"/>
      <c r="BG30" s="73" t="str" cm="1">
        <f t="array" aca="1" ref="BG30" ca="1">IF(クラス・種目リスト!$A$37=1,INDIRECT("$J30")&amp;INDIRECT("$H30")&amp;RIGHT(INDIRECT("$I30"),1),INDIRECT("$J30")&amp;INDIRECT("$H30"))</f>
        <v/>
      </c>
      <c r="BH30" s="66" t="str" cm="1">
        <f t="array" aca="1" ref="BH30" ca="1">IFERROR(HLOOKUP(INDIRECT("BG30"),クラス・種目リスト!$A$2:$L$33,3,FALSE),"-")</f>
        <v>-</v>
      </c>
      <c r="BI30" s="66" t="str" cm="1">
        <f t="array" aca="1" ref="BI30" ca="1">IFERROR(HLOOKUP(INDIRECT("BG30"),クラス・種目リスト!$A$2:$L$33,4,FALSE),"-")</f>
        <v>-</v>
      </c>
      <c r="BJ30" s="66" t="str" cm="1">
        <f t="array" aca="1" ref="BJ30" ca="1">IFERROR(HLOOKUP(INDIRECT("BG30"),クラス・種目リスト!$A$2:$L$33,5,FALSE),"-")</f>
        <v>-</v>
      </c>
      <c r="BK30" s="66" t="str" cm="1">
        <f t="array" aca="1" ref="BK30" ca="1">IFERROR(HLOOKUP(INDIRECT("BG30"),クラス・種目リスト!$A$2:$L$33,6,FALSE),"-")</f>
        <v>-</v>
      </c>
      <c r="BL30" s="66" t="str" cm="1">
        <f t="array" aca="1" ref="BL30" ca="1">IFERROR(HLOOKUP(INDIRECT("BG30"),クラス・種目リスト!$A$2:$L$33,7,FALSE),"-")</f>
        <v>-</v>
      </c>
      <c r="BM30" s="66" t="str" cm="1">
        <f t="array" aca="1" ref="BM30" ca="1">IFERROR(HLOOKUP(INDIRECT("BG30"),クラス・種目リスト!$A$2:$L$33,8,FALSE),"-")</f>
        <v>-</v>
      </c>
      <c r="BN30" s="66" t="str" cm="1">
        <f t="array" aca="1" ref="BN30" ca="1">IFERROR(HLOOKUP(INDIRECT("BG30"),クラス・種目リスト!$A$2:$L$33,9,FALSE),"-")</f>
        <v>-</v>
      </c>
      <c r="BO30" s="66" t="str" cm="1">
        <f t="array" aca="1" ref="BO30" ca="1">IFERROR(HLOOKUP(INDIRECT("BG30"),クラス・種目リスト!$A$2:$L$33,10,FALSE),"-")</f>
        <v>-</v>
      </c>
      <c r="BP30" s="66" t="str" cm="1">
        <f t="array" aca="1" ref="BP30" ca="1">IFERROR(HLOOKUP(INDIRECT("BG30"),クラス・種目リスト!$A$2:$L$33,11,FALSE),"-")</f>
        <v>-</v>
      </c>
      <c r="BQ30" s="66" t="str" cm="1">
        <f t="array" aca="1" ref="BQ30" ca="1">IFERROR(HLOOKUP(INDIRECT("BG30"),クラス・種目リスト!$A$2:$L$33,12,FALSE),"-")</f>
        <v>-</v>
      </c>
      <c r="BR30" s="66" t="str" cm="1">
        <f t="array" aca="1" ref="BR30" ca="1">IFERROR(HLOOKUP(INDIRECT("BG30"),クラス・種目リスト!$A$2:$L$33,13,FALSE),"-")</f>
        <v>-</v>
      </c>
      <c r="BS30" s="66" t="str" cm="1">
        <f t="array" aca="1" ref="BS30" ca="1">IFERROR(HLOOKUP(INDIRECT("BG30"),クラス・種目リスト!$A$2:$L$33,14,FALSE),"-")</f>
        <v>-</v>
      </c>
      <c r="BT30" s="66" t="str" cm="1">
        <f t="array" aca="1" ref="BT30" ca="1">IFERROR(HLOOKUP(INDIRECT("BG30"),クラス・種目リスト!$A$2:$L$33,15,FALSE),"-")</f>
        <v>-</v>
      </c>
      <c r="BU30" s="66" t="str" cm="1">
        <f t="array" aca="1" ref="BU30" ca="1">IFERROR(HLOOKUP(INDIRECT("BG30"),クラス・種目リスト!$A$2:$L$33,16,FALSE),"-")</f>
        <v>-</v>
      </c>
      <c r="BV30" s="66" t="str" cm="1">
        <f t="array" aca="1" ref="BV30" ca="1">IFERROR(HLOOKUP(INDIRECT("BG30"),クラス・種目リスト!$A$2:$L$33,17,FALSE),"-")</f>
        <v>-</v>
      </c>
      <c r="BW30" s="66" cm="1">
        <f t="array" aca="1" ref="BW30" ca="1">COUNTIF(BH30:BV30,INDIRECT("N30"))</f>
        <v>0</v>
      </c>
      <c r="BX30" s="66" cm="1">
        <f t="array" aca="1" ref="BX30" ca="1">COUNTIF(BH30:BV30,INDIRECT("W30"))</f>
        <v>0</v>
      </c>
      <c r="BY30" s="66"/>
      <c r="BZ30" s="66"/>
      <c r="CA30" s="66"/>
      <c r="CB30" s="66" t="str" cm="1">
        <f t="array" aca="1" ref="CB30" ca="1">IFERROR(HLOOKUP(INDIRECT("BG30"),クラス・種目リスト!$A$2:$L$33,18,FALSE),"-")</f>
        <v>-</v>
      </c>
      <c r="CC30" s="66" t="str" cm="1">
        <f t="array" aca="1" ref="CC30" ca="1">IFERROR(HLOOKUP(INDIRECT("BG30"),クラス・種目リスト!$A$2:$L$33,19,FALSE),"-")</f>
        <v>-</v>
      </c>
      <c r="CD30" s="66" t="str" cm="1">
        <f t="array" aca="1" ref="CD30" ca="1">IFERROR(HLOOKUP(INDIRECT("BG30"),クラス・種目リスト!$A$2:$L$33,20,FALSE),"-")</f>
        <v>-</v>
      </c>
      <c r="CE30" s="66" t="str" cm="1">
        <f t="array" aca="1" ref="CE30" ca="1">IFERROR(HLOOKUP(INDIRECT("BG30"),クラス・種目リスト!$A$2:$L$33,21,FALSE),"-")</f>
        <v>-</v>
      </c>
      <c r="CF30" s="66" t="str" cm="1">
        <f t="array" aca="1" ref="CF30" ca="1">IFERROR(HLOOKUP(INDIRECT("BG30"),クラス・種目リスト!$A$2:$L$33,22,FALSE),"-")</f>
        <v>-</v>
      </c>
      <c r="CG30" s="66" t="str" cm="1">
        <f t="array" aca="1" ref="CG30" ca="1">IFERROR(HLOOKUP(INDIRECT("BG30"),クラス・種目リスト!$A$2:$L$33,23,FALSE),"-")</f>
        <v>-</v>
      </c>
      <c r="CH30" s="66" t="str" cm="1">
        <f t="array" aca="1" ref="CH30" ca="1">IFERROR(HLOOKUP(INDIRECT("BG30"),クラス・種目リスト!$A$2:$L$33,24,FALSE),"-")</f>
        <v>-</v>
      </c>
      <c r="CI30" s="66" t="str" cm="1">
        <f t="array" aca="1" ref="CI30" ca="1">IFERROR(HLOOKUP(INDIRECT("BG30"),クラス・種目リスト!$A$2:$L$33,25,FALSE),"-")</f>
        <v>-</v>
      </c>
      <c r="CJ30" s="66" t="str" cm="1">
        <f t="array" aca="1" ref="CJ30" ca="1">IFERROR(HLOOKUP(INDIRECT("BG30"),クラス・種目リスト!$A$2:$L$33,26,FALSE),"-")</f>
        <v>-</v>
      </c>
      <c r="CK30" s="66" t="str" cm="1">
        <f t="array" aca="1" ref="CK30" ca="1">IFERROR(HLOOKUP(INDIRECT("BG30"),クラス・種目リスト!$A$2:$L$33,27,FALSE),"-")</f>
        <v>-</v>
      </c>
      <c r="CL30" s="66" t="str" cm="1">
        <f t="array" aca="1" ref="CL30" ca="1">IFERROR(HLOOKUP(INDIRECT("BG30"),クラス・種目リスト!$A$2:$L$33,28,FALSE),"-")</f>
        <v>-</v>
      </c>
      <c r="CM30" s="66" t="str" cm="1">
        <f t="array" aca="1" ref="CM30" ca="1">IFERROR(HLOOKUP(INDIRECT("BG30"),クラス・種目リスト!$A$2:$L$33,29,FALSE),"-")</f>
        <v>-</v>
      </c>
      <c r="CN30" s="66" t="str" cm="1">
        <f t="array" aca="1" ref="CN30" ca="1">IFERROR(HLOOKUP(INDIRECT("BG30"),クラス・種目リスト!$A$2:$L$33,30,FALSE),"-")</f>
        <v>-</v>
      </c>
      <c r="CO30" s="66" t="str" cm="1">
        <f t="array" aca="1" ref="CO30" ca="1">IFERROR(HLOOKUP(INDIRECT("BG30"),クラス・種目リスト!$A$2:$L$33,31,FALSE),"-")</f>
        <v>-</v>
      </c>
      <c r="CP30" s="66" t="str" cm="1">
        <f t="array" aca="1" ref="CP30" ca="1">IFERROR(HLOOKUP(INDIRECT("BG30"),クラス・種目リスト!$A$2:$L$33,32,FALSE),"-")</f>
        <v>-</v>
      </c>
      <c r="CQ30" s="66" cm="1">
        <f t="array" aca="1" ref="CQ30" ca="1">COUNTIF(CB30:CP30,INDIRECT("AI30"))</f>
        <v>0</v>
      </c>
      <c r="CR30" s="66" cm="1">
        <f t="array" aca="1" ref="CR30" ca="1">COUNTIF(CB30:CP30,INDIRECT("AR30"))</f>
        <v>0</v>
      </c>
      <c r="CS30" s="66"/>
      <c r="CT30" s="226"/>
      <c r="CU30" s="226"/>
      <c r="CV30" s="226"/>
      <c r="CW30" s="226"/>
      <c r="CX30" s="226"/>
      <c r="CY30" s="226"/>
      <c r="CZ30" s="226"/>
      <c r="DA30" s="67" t="str" cm="1">
        <f t="array" aca="1" ref="DA30" ca="1">INDIRECT("J30")</f>
        <v/>
      </c>
      <c r="DB30" s="226" cm="1">
        <f t="array" aca="1" ref="DB30" ca="1">IF(INDIRECT("N30")="-",0,COUNTA(INDIRECT("N30")))+IF(INDIRECT("W30")="-",0,COUNTA(INDIRECT("W30")))+IF(INDIRECT("AI30")="-",0,COUNTA(INDIRECT("AI30")))+IF(INDIRECT("AR30")="-",0,COUNTA(INDIRECT("AR30")))</f>
        <v>0</v>
      </c>
      <c r="DC30" s="226"/>
      <c r="DD30" s="67" cm="1">
        <f t="array" aca="1" ref="DD30" ca="1">INDIRECT("C30")</f>
        <v>0</v>
      </c>
      <c r="DE30" s="62"/>
      <c r="DF30" s="62" t="str" cm="1">
        <f t="array" aca="1" ref="DF30" ca="1">IFERROR(FIND("《",INDIRECT("N30")),"")</f>
        <v/>
      </c>
      <c r="DG30" s="62" t="str" cm="1">
        <f t="array" aca="1" ref="DG30" ca="1">IFERROR(FIND("《",INDIRECT("W30")),"")</f>
        <v/>
      </c>
      <c r="DH30" s="62" t="str" cm="1">
        <f t="array" aca="1" ref="DH30" ca="1">IFERROR(FIND("《",INDIRECT("AI30")),"")</f>
        <v/>
      </c>
      <c r="DI30" s="62" t="str" cm="1">
        <f t="array" aca="1" ref="DI30" ca="1">IFERROR(FIND("《",INDIRECT("AR30")),"")</f>
        <v/>
      </c>
    </row>
    <row r="31" spans="1:113" ht="19.5" customHeight="1" x14ac:dyDescent="0.15">
      <c r="A31" s="26"/>
      <c r="B31" s="60"/>
      <c r="C31" s="113"/>
      <c r="D31" s="47"/>
      <c r="E31" s="51"/>
      <c r="F31" s="52"/>
      <c r="G31" s="20"/>
      <c r="H31" s="4"/>
      <c r="I31" s="22"/>
      <c r="J31" s="310" t="str">
        <f ca="1">IF(DD31=0,"",IF(申込書!$B$6="","",申込書!$B$6))</f>
        <v/>
      </c>
      <c r="K31" s="311" t="str">
        <f ca="1">IF(DD31=0,"",IF(申込書!$B$4="","",SUBSTITUTE(SUBSTITUTE(申込書!$B$4,"学",""),"校","")))</f>
        <v/>
      </c>
      <c r="L31" s="310" t="str">
        <f ca="1">IF(DD31=0,"",IF(申込書!$D$4="","",ASC(申込書!$D$4)))</f>
        <v/>
      </c>
      <c r="M31" s="26"/>
      <c r="N31" s="23"/>
      <c r="O31" s="15"/>
      <c r="P31" s="16"/>
      <c r="Q31" s="15"/>
      <c r="R31" s="17"/>
      <c r="S31" s="15"/>
      <c r="T31" s="17"/>
      <c r="U31" s="148" t="str">
        <f t="shared" si="2"/>
        <v/>
      </c>
      <c r="V31" s="6"/>
      <c r="W31" s="106"/>
      <c r="X31" s="15"/>
      <c r="Y31" s="16"/>
      <c r="Z31" s="18"/>
      <c r="AA31" s="17"/>
      <c r="AB31" s="19"/>
      <c r="AC31" s="17"/>
      <c r="AD31" s="148" t="str">
        <f t="shared" si="3"/>
        <v/>
      </c>
      <c r="AE31" s="24"/>
      <c r="AF31" s="24"/>
      <c r="AG31" s="4" t="str">
        <f t="shared" si="0"/>
        <v>-</v>
      </c>
      <c r="AH31" s="5"/>
      <c r="AI31" s="23"/>
      <c r="AJ31" s="15"/>
      <c r="AK31" s="16"/>
      <c r="AL31" s="18"/>
      <c r="AM31" s="17"/>
      <c r="AN31" s="19"/>
      <c r="AO31" s="17"/>
      <c r="AP31" s="148" t="str">
        <f t="shared" si="4"/>
        <v/>
      </c>
      <c r="AQ31" s="125"/>
      <c r="AR31" s="23"/>
      <c r="AS31" s="15"/>
      <c r="AT31" s="16"/>
      <c r="AU31" s="18"/>
      <c r="AV31" s="17"/>
      <c r="AW31" s="19"/>
      <c r="AX31" s="17"/>
      <c r="AY31" s="148" t="str">
        <f t="shared" si="5"/>
        <v/>
      </c>
      <c r="AZ31" s="106"/>
      <c r="BA31" s="28"/>
      <c r="BB31" s="4" t="str">
        <f t="shared" si="9"/>
        <v>-</v>
      </c>
      <c r="BC31" s="274" t="str">
        <f t="shared" ca="1" si="1"/>
        <v/>
      </c>
      <c r="BD31" s="313" t="str">
        <f t="shared" ca="1" si="7"/>
        <v/>
      </c>
      <c r="BE31" s="314" t="str">
        <f ca="1">IF(DD31=0,"",IF(申込書!$D$6="","",申込書!$D$6))</f>
        <v/>
      </c>
      <c r="BF31" s="95"/>
      <c r="BG31" s="73" t="str" cm="1">
        <f t="array" aca="1" ref="BG31" ca="1">IF(クラス・種目リスト!$A$37=1,INDIRECT("$J31")&amp;INDIRECT("$H31")&amp;RIGHT(INDIRECT("$I31"),1),INDIRECT("$J31")&amp;INDIRECT("$H31"))</f>
        <v/>
      </c>
      <c r="BH31" s="66" t="str" cm="1">
        <f t="array" aca="1" ref="BH31" ca="1">IFERROR(HLOOKUP(INDIRECT("BG31"),クラス・種目リスト!$A$2:$L$33,3,FALSE),"-")</f>
        <v>-</v>
      </c>
      <c r="BI31" s="66" t="str" cm="1">
        <f t="array" aca="1" ref="BI31" ca="1">IFERROR(HLOOKUP(INDIRECT("BG31"),クラス・種目リスト!$A$2:$L$33,4,FALSE),"-")</f>
        <v>-</v>
      </c>
      <c r="BJ31" s="66" t="str" cm="1">
        <f t="array" aca="1" ref="BJ31" ca="1">IFERROR(HLOOKUP(INDIRECT("BG31"),クラス・種目リスト!$A$2:$L$33,5,FALSE),"-")</f>
        <v>-</v>
      </c>
      <c r="BK31" s="66" t="str" cm="1">
        <f t="array" aca="1" ref="BK31" ca="1">IFERROR(HLOOKUP(INDIRECT("BG31"),クラス・種目リスト!$A$2:$L$33,6,FALSE),"-")</f>
        <v>-</v>
      </c>
      <c r="BL31" s="66" t="str" cm="1">
        <f t="array" aca="1" ref="BL31" ca="1">IFERROR(HLOOKUP(INDIRECT("BG31"),クラス・種目リスト!$A$2:$L$33,7,FALSE),"-")</f>
        <v>-</v>
      </c>
      <c r="BM31" s="66" t="str" cm="1">
        <f t="array" aca="1" ref="BM31" ca="1">IFERROR(HLOOKUP(INDIRECT("BG31"),クラス・種目リスト!$A$2:$L$33,8,FALSE),"-")</f>
        <v>-</v>
      </c>
      <c r="BN31" s="66" t="str" cm="1">
        <f t="array" aca="1" ref="BN31" ca="1">IFERROR(HLOOKUP(INDIRECT("BG31"),クラス・種目リスト!$A$2:$L$33,9,FALSE),"-")</f>
        <v>-</v>
      </c>
      <c r="BO31" s="66" t="str" cm="1">
        <f t="array" aca="1" ref="BO31" ca="1">IFERROR(HLOOKUP(INDIRECT("BG31"),クラス・種目リスト!$A$2:$L$33,10,FALSE),"-")</f>
        <v>-</v>
      </c>
      <c r="BP31" s="66" t="str" cm="1">
        <f t="array" aca="1" ref="BP31" ca="1">IFERROR(HLOOKUP(INDIRECT("BG31"),クラス・種目リスト!$A$2:$L$33,11,FALSE),"-")</f>
        <v>-</v>
      </c>
      <c r="BQ31" s="66" t="str" cm="1">
        <f t="array" aca="1" ref="BQ31" ca="1">IFERROR(HLOOKUP(INDIRECT("BG31"),クラス・種目リスト!$A$2:$L$33,12,FALSE),"-")</f>
        <v>-</v>
      </c>
      <c r="BR31" s="66" t="str" cm="1">
        <f t="array" aca="1" ref="BR31" ca="1">IFERROR(HLOOKUP(INDIRECT("BG31"),クラス・種目リスト!$A$2:$L$33,13,FALSE),"-")</f>
        <v>-</v>
      </c>
      <c r="BS31" s="66" t="str" cm="1">
        <f t="array" aca="1" ref="BS31" ca="1">IFERROR(HLOOKUP(INDIRECT("BG31"),クラス・種目リスト!$A$2:$L$33,14,FALSE),"-")</f>
        <v>-</v>
      </c>
      <c r="BT31" s="66" t="str" cm="1">
        <f t="array" aca="1" ref="BT31" ca="1">IFERROR(HLOOKUP(INDIRECT("BG31"),クラス・種目リスト!$A$2:$L$33,15,FALSE),"-")</f>
        <v>-</v>
      </c>
      <c r="BU31" s="66" t="str" cm="1">
        <f t="array" aca="1" ref="BU31" ca="1">IFERROR(HLOOKUP(INDIRECT("BG31"),クラス・種目リスト!$A$2:$L$33,16,FALSE),"-")</f>
        <v>-</v>
      </c>
      <c r="BV31" s="66" t="str" cm="1">
        <f t="array" aca="1" ref="BV31" ca="1">IFERROR(HLOOKUP(INDIRECT("BG31"),クラス・種目リスト!$A$2:$L$33,17,FALSE),"-")</f>
        <v>-</v>
      </c>
      <c r="BW31" s="66" cm="1">
        <f t="array" aca="1" ref="BW31" ca="1">COUNTIF(BH31:BV31,INDIRECT("N31"))</f>
        <v>0</v>
      </c>
      <c r="BX31" s="66" cm="1">
        <f t="array" aca="1" ref="BX31" ca="1">COUNTIF(BH31:BV31,INDIRECT("W31"))</f>
        <v>0</v>
      </c>
      <c r="BY31" s="66"/>
      <c r="BZ31" s="66"/>
      <c r="CA31" s="66"/>
      <c r="CB31" s="66" t="str" cm="1">
        <f t="array" aca="1" ref="CB31" ca="1">IFERROR(HLOOKUP(INDIRECT("BG31"),クラス・種目リスト!$A$2:$L$33,18,FALSE),"-")</f>
        <v>-</v>
      </c>
      <c r="CC31" s="66" t="str" cm="1">
        <f t="array" aca="1" ref="CC31" ca="1">IFERROR(HLOOKUP(INDIRECT("BG31"),クラス・種目リスト!$A$2:$L$33,19,FALSE),"-")</f>
        <v>-</v>
      </c>
      <c r="CD31" s="66" t="str" cm="1">
        <f t="array" aca="1" ref="CD31" ca="1">IFERROR(HLOOKUP(INDIRECT("BG31"),クラス・種目リスト!$A$2:$L$33,20,FALSE),"-")</f>
        <v>-</v>
      </c>
      <c r="CE31" s="66" t="str" cm="1">
        <f t="array" aca="1" ref="CE31" ca="1">IFERROR(HLOOKUP(INDIRECT("BG31"),クラス・種目リスト!$A$2:$L$33,21,FALSE),"-")</f>
        <v>-</v>
      </c>
      <c r="CF31" s="66" t="str" cm="1">
        <f t="array" aca="1" ref="CF31" ca="1">IFERROR(HLOOKUP(INDIRECT("BG31"),クラス・種目リスト!$A$2:$L$33,22,FALSE),"-")</f>
        <v>-</v>
      </c>
      <c r="CG31" s="66" t="str" cm="1">
        <f t="array" aca="1" ref="CG31" ca="1">IFERROR(HLOOKUP(INDIRECT("BG31"),クラス・種目リスト!$A$2:$L$33,23,FALSE),"-")</f>
        <v>-</v>
      </c>
      <c r="CH31" s="66" t="str" cm="1">
        <f t="array" aca="1" ref="CH31" ca="1">IFERROR(HLOOKUP(INDIRECT("BG31"),クラス・種目リスト!$A$2:$L$33,24,FALSE),"-")</f>
        <v>-</v>
      </c>
      <c r="CI31" s="66" t="str" cm="1">
        <f t="array" aca="1" ref="CI31" ca="1">IFERROR(HLOOKUP(INDIRECT("BG31"),クラス・種目リスト!$A$2:$L$33,25,FALSE),"-")</f>
        <v>-</v>
      </c>
      <c r="CJ31" s="66" t="str" cm="1">
        <f t="array" aca="1" ref="CJ31" ca="1">IFERROR(HLOOKUP(INDIRECT("BG31"),クラス・種目リスト!$A$2:$L$33,26,FALSE),"-")</f>
        <v>-</v>
      </c>
      <c r="CK31" s="66" t="str" cm="1">
        <f t="array" aca="1" ref="CK31" ca="1">IFERROR(HLOOKUP(INDIRECT("BG31"),クラス・種目リスト!$A$2:$L$33,27,FALSE),"-")</f>
        <v>-</v>
      </c>
      <c r="CL31" s="66" t="str" cm="1">
        <f t="array" aca="1" ref="CL31" ca="1">IFERROR(HLOOKUP(INDIRECT("BG31"),クラス・種目リスト!$A$2:$L$33,28,FALSE),"-")</f>
        <v>-</v>
      </c>
      <c r="CM31" s="66" t="str" cm="1">
        <f t="array" aca="1" ref="CM31" ca="1">IFERROR(HLOOKUP(INDIRECT("BG31"),クラス・種目リスト!$A$2:$L$33,29,FALSE),"-")</f>
        <v>-</v>
      </c>
      <c r="CN31" s="66" t="str" cm="1">
        <f t="array" aca="1" ref="CN31" ca="1">IFERROR(HLOOKUP(INDIRECT("BG31"),クラス・種目リスト!$A$2:$L$33,30,FALSE),"-")</f>
        <v>-</v>
      </c>
      <c r="CO31" s="66" t="str" cm="1">
        <f t="array" aca="1" ref="CO31" ca="1">IFERROR(HLOOKUP(INDIRECT("BG31"),クラス・種目リスト!$A$2:$L$33,31,FALSE),"-")</f>
        <v>-</v>
      </c>
      <c r="CP31" s="66" t="str" cm="1">
        <f t="array" aca="1" ref="CP31" ca="1">IFERROR(HLOOKUP(INDIRECT("BG31"),クラス・種目リスト!$A$2:$L$33,32,FALSE),"-")</f>
        <v>-</v>
      </c>
      <c r="CQ31" s="66" cm="1">
        <f t="array" aca="1" ref="CQ31" ca="1">COUNTIF(CB31:CP31,INDIRECT("AI31"))</f>
        <v>0</v>
      </c>
      <c r="CR31" s="66" cm="1">
        <f t="array" aca="1" ref="CR31" ca="1">COUNTIF(CB31:CP31,INDIRECT("AR31"))</f>
        <v>0</v>
      </c>
      <c r="CS31" s="66"/>
      <c r="CT31" s="226"/>
      <c r="CU31" s="226"/>
      <c r="CV31" s="226"/>
      <c r="CW31" s="226"/>
      <c r="CX31" s="226"/>
      <c r="CY31" s="226"/>
      <c r="CZ31" s="226"/>
      <c r="DA31" s="67" t="str" cm="1">
        <f t="array" aca="1" ref="DA31" ca="1">INDIRECT("J31")</f>
        <v/>
      </c>
      <c r="DB31" s="226" cm="1">
        <f t="array" aca="1" ref="DB31" ca="1">IF(INDIRECT("N31")="-",0,COUNTA(INDIRECT("N31")))+IF(INDIRECT("W31")="-",0,COUNTA(INDIRECT("W31")))+IF(INDIRECT("AI31")="-",0,COUNTA(INDIRECT("AI31")))+IF(INDIRECT("AR31")="-",0,COUNTA(INDIRECT("AR31")))</f>
        <v>0</v>
      </c>
      <c r="DC31" s="226"/>
      <c r="DD31" s="67" cm="1">
        <f t="array" aca="1" ref="DD31" ca="1">INDIRECT("C31")</f>
        <v>0</v>
      </c>
      <c r="DE31" s="62"/>
      <c r="DF31" s="62" t="str" cm="1">
        <f t="array" aca="1" ref="DF31" ca="1">IFERROR(FIND("《",INDIRECT("N31")),"")</f>
        <v/>
      </c>
      <c r="DG31" s="62" t="str" cm="1">
        <f t="array" aca="1" ref="DG31" ca="1">IFERROR(FIND("《",INDIRECT("W31")),"")</f>
        <v/>
      </c>
      <c r="DH31" s="62" t="str" cm="1">
        <f t="array" aca="1" ref="DH31" ca="1">IFERROR(FIND("《",INDIRECT("AI31")),"")</f>
        <v/>
      </c>
      <c r="DI31" s="62" t="str" cm="1">
        <f t="array" aca="1" ref="DI31" ca="1">IFERROR(FIND("《",INDIRECT("AR31")),"")</f>
        <v/>
      </c>
    </row>
    <row r="32" spans="1:113" ht="19.5" customHeight="1" x14ac:dyDescent="0.15">
      <c r="A32" s="26"/>
      <c r="B32" s="60"/>
      <c r="C32" s="114"/>
      <c r="D32" s="50"/>
      <c r="E32" s="51"/>
      <c r="F32" s="52"/>
      <c r="G32" s="20"/>
      <c r="H32" s="4"/>
      <c r="I32" s="22"/>
      <c r="J32" s="310" t="str">
        <f ca="1">IF(DD32=0,"",IF(申込書!$B$6="","",申込書!$B$6))</f>
        <v/>
      </c>
      <c r="K32" s="311" t="str">
        <f ca="1">IF(DD32=0,"",IF(申込書!$B$4="","",SUBSTITUTE(SUBSTITUTE(申込書!$B$4,"学",""),"校","")))</f>
        <v/>
      </c>
      <c r="L32" s="310" t="str">
        <f ca="1">IF(DD32=0,"",IF(申込書!$D$4="","",ASC(申込書!$D$4)))</f>
        <v/>
      </c>
      <c r="M32" s="26"/>
      <c r="N32" s="23"/>
      <c r="O32" s="15"/>
      <c r="P32" s="16"/>
      <c r="Q32" s="15"/>
      <c r="R32" s="17"/>
      <c r="S32" s="15"/>
      <c r="T32" s="17"/>
      <c r="U32" s="148" t="str">
        <f t="shared" si="2"/>
        <v/>
      </c>
      <c r="V32" s="6"/>
      <c r="W32" s="106"/>
      <c r="X32" s="15"/>
      <c r="Y32" s="16"/>
      <c r="Z32" s="18"/>
      <c r="AA32" s="17"/>
      <c r="AB32" s="19"/>
      <c r="AC32" s="17"/>
      <c r="AD32" s="148" t="str">
        <f t="shared" si="3"/>
        <v/>
      </c>
      <c r="AE32" s="24"/>
      <c r="AF32" s="24"/>
      <c r="AG32" s="4" t="str">
        <f t="shared" si="0"/>
        <v>-</v>
      </c>
      <c r="AH32" s="5"/>
      <c r="AI32" s="23"/>
      <c r="AJ32" s="15"/>
      <c r="AK32" s="16"/>
      <c r="AL32" s="18"/>
      <c r="AM32" s="17"/>
      <c r="AN32" s="19"/>
      <c r="AO32" s="17"/>
      <c r="AP32" s="148" t="str">
        <f t="shared" si="4"/>
        <v/>
      </c>
      <c r="AQ32" s="125"/>
      <c r="AR32" s="23"/>
      <c r="AS32" s="15"/>
      <c r="AT32" s="16"/>
      <c r="AU32" s="18"/>
      <c r="AV32" s="17"/>
      <c r="AW32" s="19"/>
      <c r="AX32" s="17"/>
      <c r="AY32" s="148" t="str">
        <f t="shared" si="5"/>
        <v/>
      </c>
      <c r="AZ32" s="106"/>
      <c r="BA32" s="28"/>
      <c r="BB32" s="4" t="str">
        <f t="shared" si="9"/>
        <v>-</v>
      </c>
      <c r="BC32" s="274" t="str">
        <f t="shared" ca="1" si="1"/>
        <v/>
      </c>
      <c r="BD32" s="313" t="str">
        <f t="shared" ca="1" si="7"/>
        <v/>
      </c>
      <c r="BE32" s="314" t="str">
        <f ca="1">IF(DD32=0,"",IF(申込書!$D$6="","",申込書!$D$6))</f>
        <v/>
      </c>
      <c r="BF32" s="95"/>
      <c r="BG32" s="73" t="str" cm="1">
        <f t="array" aca="1" ref="BG32" ca="1">IF(クラス・種目リスト!$A$37=1,INDIRECT("$J32")&amp;INDIRECT("$H32")&amp;RIGHT(INDIRECT("$I32"),1),INDIRECT("$J32")&amp;INDIRECT("$H32"))</f>
        <v/>
      </c>
      <c r="BH32" s="66" t="str" cm="1">
        <f t="array" aca="1" ref="BH32" ca="1">IFERROR(HLOOKUP(INDIRECT("BG32"),クラス・種目リスト!$A$2:$L$33,3,FALSE),"-")</f>
        <v>-</v>
      </c>
      <c r="BI32" s="66" t="str" cm="1">
        <f t="array" aca="1" ref="BI32" ca="1">IFERROR(HLOOKUP(INDIRECT("BG32"),クラス・種目リスト!$A$2:$L$33,4,FALSE),"-")</f>
        <v>-</v>
      </c>
      <c r="BJ32" s="66" t="str" cm="1">
        <f t="array" aca="1" ref="BJ32" ca="1">IFERROR(HLOOKUP(INDIRECT("BG32"),クラス・種目リスト!$A$2:$L$33,5,FALSE),"-")</f>
        <v>-</v>
      </c>
      <c r="BK32" s="66" t="str" cm="1">
        <f t="array" aca="1" ref="BK32" ca="1">IFERROR(HLOOKUP(INDIRECT("BG32"),クラス・種目リスト!$A$2:$L$33,6,FALSE),"-")</f>
        <v>-</v>
      </c>
      <c r="BL32" s="66" t="str" cm="1">
        <f t="array" aca="1" ref="BL32" ca="1">IFERROR(HLOOKUP(INDIRECT("BG32"),クラス・種目リスト!$A$2:$L$33,7,FALSE),"-")</f>
        <v>-</v>
      </c>
      <c r="BM32" s="66" t="str" cm="1">
        <f t="array" aca="1" ref="BM32" ca="1">IFERROR(HLOOKUP(INDIRECT("BG32"),クラス・種目リスト!$A$2:$L$33,8,FALSE),"-")</f>
        <v>-</v>
      </c>
      <c r="BN32" s="66" t="str" cm="1">
        <f t="array" aca="1" ref="BN32" ca="1">IFERROR(HLOOKUP(INDIRECT("BG32"),クラス・種目リスト!$A$2:$L$33,9,FALSE),"-")</f>
        <v>-</v>
      </c>
      <c r="BO32" s="66" t="str" cm="1">
        <f t="array" aca="1" ref="BO32" ca="1">IFERROR(HLOOKUP(INDIRECT("BG32"),クラス・種目リスト!$A$2:$L$33,10,FALSE),"-")</f>
        <v>-</v>
      </c>
      <c r="BP32" s="66" t="str" cm="1">
        <f t="array" aca="1" ref="BP32" ca="1">IFERROR(HLOOKUP(INDIRECT("BG32"),クラス・種目リスト!$A$2:$L$33,11,FALSE),"-")</f>
        <v>-</v>
      </c>
      <c r="BQ32" s="66" t="str" cm="1">
        <f t="array" aca="1" ref="BQ32" ca="1">IFERROR(HLOOKUP(INDIRECT("BG32"),クラス・種目リスト!$A$2:$L$33,12,FALSE),"-")</f>
        <v>-</v>
      </c>
      <c r="BR32" s="66" t="str" cm="1">
        <f t="array" aca="1" ref="BR32" ca="1">IFERROR(HLOOKUP(INDIRECT("BG32"),クラス・種目リスト!$A$2:$L$33,13,FALSE),"-")</f>
        <v>-</v>
      </c>
      <c r="BS32" s="66" t="str" cm="1">
        <f t="array" aca="1" ref="BS32" ca="1">IFERROR(HLOOKUP(INDIRECT("BG32"),クラス・種目リスト!$A$2:$L$33,14,FALSE),"-")</f>
        <v>-</v>
      </c>
      <c r="BT32" s="66" t="str" cm="1">
        <f t="array" aca="1" ref="BT32" ca="1">IFERROR(HLOOKUP(INDIRECT("BG32"),クラス・種目リスト!$A$2:$L$33,15,FALSE),"-")</f>
        <v>-</v>
      </c>
      <c r="BU32" s="66" t="str" cm="1">
        <f t="array" aca="1" ref="BU32" ca="1">IFERROR(HLOOKUP(INDIRECT("BG32"),クラス・種目リスト!$A$2:$L$33,16,FALSE),"-")</f>
        <v>-</v>
      </c>
      <c r="BV32" s="66" t="str" cm="1">
        <f t="array" aca="1" ref="BV32" ca="1">IFERROR(HLOOKUP(INDIRECT("BG32"),クラス・種目リスト!$A$2:$L$33,17,FALSE),"-")</f>
        <v>-</v>
      </c>
      <c r="BW32" s="66" cm="1">
        <f t="array" aca="1" ref="BW32" ca="1">COUNTIF(BH32:BV32,INDIRECT("N32"))</f>
        <v>0</v>
      </c>
      <c r="BX32" s="66" cm="1">
        <f t="array" aca="1" ref="BX32" ca="1">COUNTIF(BH32:BV32,INDIRECT("W32"))</f>
        <v>0</v>
      </c>
      <c r="BY32" s="66"/>
      <c r="BZ32" s="66"/>
      <c r="CA32" s="66"/>
      <c r="CB32" s="66" t="str" cm="1">
        <f t="array" aca="1" ref="CB32" ca="1">IFERROR(HLOOKUP(INDIRECT("BG32"),クラス・種目リスト!$A$2:$L$33,18,FALSE),"-")</f>
        <v>-</v>
      </c>
      <c r="CC32" s="66" t="str" cm="1">
        <f t="array" aca="1" ref="CC32" ca="1">IFERROR(HLOOKUP(INDIRECT("BG32"),クラス・種目リスト!$A$2:$L$33,19,FALSE),"-")</f>
        <v>-</v>
      </c>
      <c r="CD32" s="66" t="str" cm="1">
        <f t="array" aca="1" ref="CD32" ca="1">IFERROR(HLOOKUP(INDIRECT("BG32"),クラス・種目リスト!$A$2:$L$33,20,FALSE),"-")</f>
        <v>-</v>
      </c>
      <c r="CE32" s="66" t="str" cm="1">
        <f t="array" aca="1" ref="CE32" ca="1">IFERROR(HLOOKUP(INDIRECT("BG32"),クラス・種目リスト!$A$2:$L$33,21,FALSE),"-")</f>
        <v>-</v>
      </c>
      <c r="CF32" s="66" t="str" cm="1">
        <f t="array" aca="1" ref="CF32" ca="1">IFERROR(HLOOKUP(INDIRECT("BG32"),クラス・種目リスト!$A$2:$L$33,22,FALSE),"-")</f>
        <v>-</v>
      </c>
      <c r="CG32" s="66" t="str" cm="1">
        <f t="array" aca="1" ref="CG32" ca="1">IFERROR(HLOOKUP(INDIRECT("BG32"),クラス・種目リスト!$A$2:$L$33,23,FALSE),"-")</f>
        <v>-</v>
      </c>
      <c r="CH32" s="66" t="str" cm="1">
        <f t="array" aca="1" ref="CH32" ca="1">IFERROR(HLOOKUP(INDIRECT("BG32"),クラス・種目リスト!$A$2:$L$33,24,FALSE),"-")</f>
        <v>-</v>
      </c>
      <c r="CI32" s="66" t="str" cm="1">
        <f t="array" aca="1" ref="CI32" ca="1">IFERROR(HLOOKUP(INDIRECT("BG32"),クラス・種目リスト!$A$2:$L$33,25,FALSE),"-")</f>
        <v>-</v>
      </c>
      <c r="CJ32" s="66" t="str" cm="1">
        <f t="array" aca="1" ref="CJ32" ca="1">IFERROR(HLOOKUP(INDIRECT("BG32"),クラス・種目リスト!$A$2:$L$33,26,FALSE),"-")</f>
        <v>-</v>
      </c>
      <c r="CK32" s="66" t="str" cm="1">
        <f t="array" aca="1" ref="CK32" ca="1">IFERROR(HLOOKUP(INDIRECT("BG32"),クラス・種目リスト!$A$2:$L$33,27,FALSE),"-")</f>
        <v>-</v>
      </c>
      <c r="CL32" s="66" t="str" cm="1">
        <f t="array" aca="1" ref="CL32" ca="1">IFERROR(HLOOKUP(INDIRECT("BG32"),クラス・種目リスト!$A$2:$L$33,28,FALSE),"-")</f>
        <v>-</v>
      </c>
      <c r="CM32" s="66" t="str" cm="1">
        <f t="array" aca="1" ref="CM32" ca="1">IFERROR(HLOOKUP(INDIRECT("BG32"),クラス・種目リスト!$A$2:$L$33,29,FALSE),"-")</f>
        <v>-</v>
      </c>
      <c r="CN32" s="66" t="str" cm="1">
        <f t="array" aca="1" ref="CN32" ca="1">IFERROR(HLOOKUP(INDIRECT("BG32"),クラス・種目リスト!$A$2:$L$33,30,FALSE),"-")</f>
        <v>-</v>
      </c>
      <c r="CO32" s="66" t="str" cm="1">
        <f t="array" aca="1" ref="CO32" ca="1">IFERROR(HLOOKUP(INDIRECT("BG32"),クラス・種目リスト!$A$2:$L$33,31,FALSE),"-")</f>
        <v>-</v>
      </c>
      <c r="CP32" s="66" t="str" cm="1">
        <f t="array" aca="1" ref="CP32" ca="1">IFERROR(HLOOKUP(INDIRECT("BG32"),クラス・種目リスト!$A$2:$L$33,32,FALSE),"-")</f>
        <v>-</v>
      </c>
      <c r="CQ32" s="66" cm="1">
        <f t="array" aca="1" ref="CQ32" ca="1">COUNTIF(CB32:CP32,INDIRECT("AI32"))</f>
        <v>0</v>
      </c>
      <c r="CR32" s="66" cm="1">
        <f t="array" aca="1" ref="CR32" ca="1">COUNTIF(CB32:CP32,INDIRECT("AR32"))</f>
        <v>0</v>
      </c>
      <c r="CS32" s="66"/>
      <c r="CT32" s="226"/>
      <c r="CU32" s="226"/>
      <c r="CV32" s="226"/>
      <c r="CW32" s="226"/>
      <c r="CX32" s="226"/>
      <c r="CY32" s="226"/>
      <c r="CZ32" s="226"/>
      <c r="DA32" s="67" t="str" cm="1">
        <f t="array" aca="1" ref="DA32" ca="1">INDIRECT("J32")</f>
        <v/>
      </c>
      <c r="DB32" s="226" cm="1">
        <f t="array" aca="1" ref="DB32" ca="1">IF(INDIRECT("N32")="-",0,COUNTA(INDIRECT("N32")))+IF(INDIRECT("W32")="-",0,COUNTA(INDIRECT("W32")))+IF(INDIRECT("AI32")="-",0,COUNTA(INDIRECT("AI32")))+IF(INDIRECT("AR32")="-",0,COUNTA(INDIRECT("AR32")))</f>
        <v>0</v>
      </c>
      <c r="DC32" s="226"/>
      <c r="DD32" s="67" cm="1">
        <f t="array" aca="1" ref="DD32" ca="1">INDIRECT("C32")</f>
        <v>0</v>
      </c>
      <c r="DE32" s="62"/>
      <c r="DF32" s="62" t="str" cm="1">
        <f t="array" aca="1" ref="DF32" ca="1">IFERROR(FIND("《",INDIRECT("N32")),"")</f>
        <v/>
      </c>
      <c r="DG32" s="62" t="str" cm="1">
        <f t="array" aca="1" ref="DG32" ca="1">IFERROR(FIND("《",INDIRECT("W32")),"")</f>
        <v/>
      </c>
      <c r="DH32" s="62" t="str" cm="1">
        <f t="array" aca="1" ref="DH32" ca="1">IFERROR(FIND("《",INDIRECT("AI32")),"")</f>
        <v/>
      </c>
      <c r="DI32" s="62" t="str" cm="1">
        <f t="array" aca="1" ref="DI32" ca="1">IFERROR(FIND("《",INDIRECT("AR32")),"")</f>
        <v/>
      </c>
    </row>
    <row r="33" spans="1:113" ht="19.5" customHeight="1" x14ac:dyDescent="0.15">
      <c r="A33" s="26"/>
      <c r="B33" s="60"/>
      <c r="C33" s="113"/>
      <c r="D33" s="47"/>
      <c r="E33" s="48"/>
      <c r="F33" s="49"/>
      <c r="G33" s="20"/>
      <c r="H33" s="4"/>
      <c r="I33" s="6"/>
      <c r="J33" s="310" t="str">
        <f ca="1">IF(DD33=0,"",IF(申込書!$B$6="","",申込書!$B$6))</f>
        <v/>
      </c>
      <c r="K33" s="311" t="str">
        <f ca="1">IF(DD33=0,"",IF(申込書!$B$4="","",SUBSTITUTE(SUBSTITUTE(申込書!$B$4,"学",""),"校","")))</f>
        <v/>
      </c>
      <c r="L33" s="310" t="str">
        <f ca="1">IF(DD33=0,"",IF(申込書!$D$4="","",ASC(申込書!$D$4)))</f>
        <v/>
      </c>
      <c r="M33" s="26"/>
      <c r="N33" s="23"/>
      <c r="O33" s="15"/>
      <c r="P33" s="16"/>
      <c r="Q33" s="15"/>
      <c r="R33" s="17"/>
      <c r="S33" s="15"/>
      <c r="T33" s="17"/>
      <c r="U33" s="148" t="str">
        <f t="shared" si="2"/>
        <v/>
      </c>
      <c r="V33" s="6"/>
      <c r="W33" s="106"/>
      <c r="X33" s="15"/>
      <c r="Y33" s="16"/>
      <c r="Z33" s="18"/>
      <c r="AA33" s="17"/>
      <c r="AB33" s="19"/>
      <c r="AC33" s="17"/>
      <c r="AD33" s="148" t="str">
        <f t="shared" si="3"/>
        <v/>
      </c>
      <c r="AE33" s="24"/>
      <c r="AF33" s="24"/>
      <c r="AG33" s="4" t="str">
        <f t="shared" si="0"/>
        <v>-</v>
      </c>
      <c r="AH33" s="5"/>
      <c r="AI33" s="23"/>
      <c r="AJ33" s="15"/>
      <c r="AK33" s="16"/>
      <c r="AL33" s="18"/>
      <c r="AM33" s="17"/>
      <c r="AN33" s="19"/>
      <c r="AO33" s="17"/>
      <c r="AP33" s="148" t="str">
        <f t="shared" si="4"/>
        <v/>
      </c>
      <c r="AQ33" s="125"/>
      <c r="AR33" s="23"/>
      <c r="AS33" s="15"/>
      <c r="AT33" s="16"/>
      <c r="AU33" s="18"/>
      <c r="AV33" s="17"/>
      <c r="AW33" s="19"/>
      <c r="AX33" s="17"/>
      <c r="AY33" s="148" t="str">
        <f t="shared" si="5"/>
        <v/>
      </c>
      <c r="AZ33" s="106"/>
      <c r="BA33" s="28"/>
      <c r="BB33" s="4" t="str">
        <f t="shared" si="9"/>
        <v>-</v>
      </c>
      <c r="BC33" s="274" t="str">
        <f t="shared" ca="1" si="1"/>
        <v/>
      </c>
      <c r="BD33" s="313" t="str">
        <f t="shared" ca="1" si="7"/>
        <v/>
      </c>
      <c r="BE33" s="314" t="str">
        <f ca="1">IF(DD33=0,"",IF(申込書!$D$6="","",申込書!$D$6))</f>
        <v/>
      </c>
      <c r="BF33" s="95"/>
      <c r="BG33" s="73" t="str" cm="1">
        <f t="array" aca="1" ref="BG33" ca="1">IF(クラス・種目リスト!$A$37=1,INDIRECT("$J33")&amp;INDIRECT("$H33")&amp;RIGHT(INDIRECT("$I33"),1),INDIRECT("$J33")&amp;INDIRECT("$H33"))</f>
        <v/>
      </c>
      <c r="BH33" s="66" t="str" cm="1">
        <f t="array" aca="1" ref="BH33" ca="1">IFERROR(HLOOKUP(INDIRECT("BG33"),クラス・種目リスト!$A$2:$L$33,3,FALSE),"-")</f>
        <v>-</v>
      </c>
      <c r="BI33" s="66" t="str" cm="1">
        <f t="array" aca="1" ref="BI33" ca="1">IFERROR(HLOOKUP(INDIRECT("BG33"),クラス・種目リスト!$A$2:$L$33,4,FALSE),"-")</f>
        <v>-</v>
      </c>
      <c r="BJ33" s="66" t="str" cm="1">
        <f t="array" aca="1" ref="BJ33" ca="1">IFERROR(HLOOKUP(INDIRECT("BG33"),クラス・種目リスト!$A$2:$L$33,5,FALSE),"-")</f>
        <v>-</v>
      </c>
      <c r="BK33" s="66" t="str" cm="1">
        <f t="array" aca="1" ref="BK33" ca="1">IFERROR(HLOOKUP(INDIRECT("BG33"),クラス・種目リスト!$A$2:$L$33,6,FALSE),"-")</f>
        <v>-</v>
      </c>
      <c r="BL33" s="66" t="str" cm="1">
        <f t="array" aca="1" ref="BL33" ca="1">IFERROR(HLOOKUP(INDIRECT("BG33"),クラス・種目リスト!$A$2:$L$33,7,FALSE),"-")</f>
        <v>-</v>
      </c>
      <c r="BM33" s="66" t="str" cm="1">
        <f t="array" aca="1" ref="BM33" ca="1">IFERROR(HLOOKUP(INDIRECT("BG33"),クラス・種目リスト!$A$2:$L$33,8,FALSE),"-")</f>
        <v>-</v>
      </c>
      <c r="BN33" s="66" t="str" cm="1">
        <f t="array" aca="1" ref="BN33" ca="1">IFERROR(HLOOKUP(INDIRECT("BG33"),クラス・種目リスト!$A$2:$L$33,9,FALSE),"-")</f>
        <v>-</v>
      </c>
      <c r="BO33" s="66" t="str" cm="1">
        <f t="array" aca="1" ref="BO33" ca="1">IFERROR(HLOOKUP(INDIRECT("BG33"),クラス・種目リスト!$A$2:$L$33,10,FALSE),"-")</f>
        <v>-</v>
      </c>
      <c r="BP33" s="66" t="str" cm="1">
        <f t="array" aca="1" ref="BP33" ca="1">IFERROR(HLOOKUP(INDIRECT("BG33"),クラス・種目リスト!$A$2:$L$33,11,FALSE),"-")</f>
        <v>-</v>
      </c>
      <c r="BQ33" s="66" t="str" cm="1">
        <f t="array" aca="1" ref="BQ33" ca="1">IFERROR(HLOOKUP(INDIRECT("BG33"),クラス・種目リスト!$A$2:$L$33,12,FALSE),"-")</f>
        <v>-</v>
      </c>
      <c r="BR33" s="66" t="str" cm="1">
        <f t="array" aca="1" ref="BR33" ca="1">IFERROR(HLOOKUP(INDIRECT("BG33"),クラス・種目リスト!$A$2:$L$33,13,FALSE),"-")</f>
        <v>-</v>
      </c>
      <c r="BS33" s="66" t="str" cm="1">
        <f t="array" aca="1" ref="BS33" ca="1">IFERROR(HLOOKUP(INDIRECT("BG33"),クラス・種目リスト!$A$2:$L$33,14,FALSE),"-")</f>
        <v>-</v>
      </c>
      <c r="BT33" s="66" t="str" cm="1">
        <f t="array" aca="1" ref="BT33" ca="1">IFERROR(HLOOKUP(INDIRECT("BG33"),クラス・種目リスト!$A$2:$L$33,15,FALSE),"-")</f>
        <v>-</v>
      </c>
      <c r="BU33" s="66" t="str" cm="1">
        <f t="array" aca="1" ref="BU33" ca="1">IFERROR(HLOOKUP(INDIRECT("BG33"),クラス・種目リスト!$A$2:$L$33,16,FALSE),"-")</f>
        <v>-</v>
      </c>
      <c r="BV33" s="66" t="str" cm="1">
        <f t="array" aca="1" ref="BV33" ca="1">IFERROR(HLOOKUP(INDIRECT("BG33"),クラス・種目リスト!$A$2:$L$33,17,FALSE),"-")</f>
        <v>-</v>
      </c>
      <c r="BW33" s="66" cm="1">
        <f t="array" aca="1" ref="BW33" ca="1">COUNTIF(BH33:BV33,INDIRECT("N33"))</f>
        <v>0</v>
      </c>
      <c r="BX33" s="66" cm="1">
        <f t="array" aca="1" ref="BX33" ca="1">COUNTIF(BH33:BV33,INDIRECT("W33"))</f>
        <v>0</v>
      </c>
      <c r="BY33" s="66"/>
      <c r="BZ33" s="66"/>
      <c r="CA33" s="66"/>
      <c r="CB33" s="66" t="str" cm="1">
        <f t="array" aca="1" ref="CB33" ca="1">IFERROR(HLOOKUP(INDIRECT("BG33"),クラス・種目リスト!$A$2:$L$33,18,FALSE),"-")</f>
        <v>-</v>
      </c>
      <c r="CC33" s="66" t="str" cm="1">
        <f t="array" aca="1" ref="CC33" ca="1">IFERROR(HLOOKUP(INDIRECT("BG33"),クラス・種目リスト!$A$2:$L$33,19,FALSE),"-")</f>
        <v>-</v>
      </c>
      <c r="CD33" s="66" t="str" cm="1">
        <f t="array" aca="1" ref="CD33" ca="1">IFERROR(HLOOKUP(INDIRECT("BG33"),クラス・種目リスト!$A$2:$L$33,20,FALSE),"-")</f>
        <v>-</v>
      </c>
      <c r="CE33" s="66" t="str" cm="1">
        <f t="array" aca="1" ref="CE33" ca="1">IFERROR(HLOOKUP(INDIRECT("BG33"),クラス・種目リスト!$A$2:$L$33,21,FALSE),"-")</f>
        <v>-</v>
      </c>
      <c r="CF33" s="66" t="str" cm="1">
        <f t="array" aca="1" ref="CF33" ca="1">IFERROR(HLOOKUP(INDIRECT("BG33"),クラス・種目リスト!$A$2:$L$33,22,FALSE),"-")</f>
        <v>-</v>
      </c>
      <c r="CG33" s="66" t="str" cm="1">
        <f t="array" aca="1" ref="CG33" ca="1">IFERROR(HLOOKUP(INDIRECT("BG33"),クラス・種目リスト!$A$2:$L$33,23,FALSE),"-")</f>
        <v>-</v>
      </c>
      <c r="CH33" s="66" t="str" cm="1">
        <f t="array" aca="1" ref="CH33" ca="1">IFERROR(HLOOKUP(INDIRECT("BG33"),クラス・種目リスト!$A$2:$L$33,24,FALSE),"-")</f>
        <v>-</v>
      </c>
      <c r="CI33" s="66" t="str" cm="1">
        <f t="array" aca="1" ref="CI33" ca="1">IFERROR(HLOOKUP(INDIRECT("BG33"),クラス・種目リスト!$A$2:$L$33,25,FALSE),"-")</f>
        <v>-</v>
      </c>
      <c r="CJ33" s="66" t="str" cm="1">
        <f t="array" aca="1" ref="CJ33" ca="1">IFERROR(HLOOKUP(INDIRECT("BG33"),クラス・種目リスト!$A$2:$L$33,26,FALSE),"-")</f>
        <v>-</v>
      </c>
      <c r="CK33" s="66" t="str" cm="1">
        <f t="array" aca="1" ref="CK33" ca="1">IFERROR(HLOOKUP(INDIRECT("BG33"),クラス・種目リスト!$A$2:$L$33,27,FALSE),"-")</f>
        <v>-</v>
      </c>
      <c r="CL33" s="66" t="str" cm="1">
        <f t="array" aca="1" ref="CL33" ca="1">IFERROR(HLOOKUP(INDIRECT("BG33"),クラス・種目リスト!$A$2:$L$33,28,FALSE),"-")</f>
        <v>-</v>
      </c>
      <c r="CM33" s="66" t="str" cm="1">
        <f t="array" aca="1" ref="CM33" ca="1">IFERROR(HLOOKUP(INDIRECT("BG33"),クラス・種目リスト!$A$2:$L$33,29,FALSE),"-")</f>
        <v>-</v>
      </c>
      <c r="CN33" s="66" t="str" cm="1">
        <f t="array" aca="1" ref="CN33" ca="1">IFERROR(HLOOKUP(INDIRECT("BG33"),クラス・種目リスト!$A$2:$L$33,30,FALSE),"-")</f>
        <v>-</v>
      </c>
      <c r="CO33" s="66" t="str" cm="1">
        <f t="array" aca="1" ref="CO33" ca="1">IFERROR(HLOOKUP(INDIRECT("BG33"),クラス・種目リスト!$A$2:$L$33,31,FALSE),"-")</f>
        <v>-</v>
      </c>
      <c r="CP33" s="66" t="str" cm="1">
        <f t="array" aca="1" ref="CP33" ca="1">IFERROR(HLOOKUP(INDIRECT("BG33"),クラス・種目リスト!$A$2:$L$33,32,FALSE),"-")</f>
        <v>-</v>
      </c>
      <c r="CQ33" s="66" cm="1">
        <f t="array" aca="1" ref="CQ33" ca="1">COUNTIF(CB33:CP33,INDIRECT("AI33"))</f>
        <v>0</v>
      </c>
      <c r="CR33" s="66" cm="1">
        <f t="array" aca="1" ref="CR33" ca="1">COUNTIF(CB33:CP33,INDIRECT("AR33"))</f>
        <v>0</v>
      </c>
      <c r="CS33" s="66"/>
      <c r="CT33" s="226"/>
      <c r="CU33" s="226"/>
      <c r="CV33" s="226"/>
      <c r="CW33" s="226"/>
      <c r="CX33" s="226"/>
      <c r="CY33" s="226"/>
      <c r="CZ33" s="226"/>
      <c r="DA33" s="67" t="str" cm="1">
        <f t="array" aca="1" ref="DA33" ca="1">INDIRECT("J33")</f>
        <v/>
      </c>
      <c r="DB33" s="226" cm="1">
        <f t="array" aca="1" ref="DB33" ca="1">IF(INDIRECT("N33")="-",0,COUNTA(INDIRECT("N33")))+IF(INDIRECT("W33")="-",0,COUNTA(INDIRECT("W33")))+IF(INDIRECT("AI33")="-",0,COUNTA(INDIRECT("AI33")))+IF(INDIRECT("AR33")="-",0,COUNTA(INDIRECT("AR33")))</f>
        <v>0</v>
      </c>
      <c r="DC33" s="226"/>
      <c r="DD33" s="67" cm="1">
        <f t="array" aca="1" ref="DD33" ca="1">INDIRECT("C33")</f>
        <v>0</v>
      </c>
      <c r="DE33" s="62"/>
      <c r="DF33" s="62" t="str" cm="1">
        <f t="array" aca="1" ref="DF33" ca="1">IFERROR(FIND("《",INDIRECT("N33")),"")</f>
        <v/>
      </c>
      <c r="DG33" s="62" t="str" cm="1">
        <f t="array" aca="1" ref="DG33" ca="1">IFERROR(FIND("《",INDIRECT("W33")),"")</f>
        <v/>
      </c>
      <c r="DH33" s="62" t="str" cm="1">
        <f t="array" aca="1" ref="DH33" ca="1">IFERROR(FIND("《",INDIRECT("AI33")),"")</f>
        <v/>
      </c>
      <c r="DI33" s="62" t="str" cm="1">
        <f t="array" aca="1" ref="DI33" ca="1">IFERROR(FIND("《",INDIRECT("AR33")),"")</f>
        <v/>
      </c>
    </row>
    <row r="34" spans="1:113" ht="19.5" customHeight="1" x14ac:dyDescent="0.15">
      <c r="A34" s="26"/>
      <c r="B34" s="60"/>
      <c r="C34" s="114"/>
      <c r="D34" s="50"/>
      <c r="E34" s="51"/>
      <c r="F34" s="52"/>
      <c r="G34" s="20"/>
      <c r="H34" s="4"/>
      <c r="I34" s="22"/>
      <c r="J34" s="310" t="str">
        <f ca="1">IF(DD34=0,"",IF(申込書!$B$6="","",申込書!$B$6))</f>
        <v/>
      </c>
      <c r="K34" s="311" t="str">
        <f ca="1">IF(DD34=0,"",IF(申込書!$B$4="","",SUBSTITUTE(SUBSTITUTE(申込書!$B$4,"学",""),"校","")))</f>
        <v/>
      </c>
      <c r="L34" s="310" t="str">
        <f ca="1">IF(DD34=0,"",IF(申込書!$D$4="","",ASC(申込書!$D$4)))</f>
        <v/>
      </c>
      <c r="M34" s="26"/>
      <c r="N34" s="23"/>
      <c r="O34" s="15"/>
      <c r="P34" s="16"/>
      <c r="Q34" s="15"/>
      <c r="R34" s="17"/>
      <c r="S34" s="15"/>
      <c r="T34" s="17"/>
      <c r="U34" s="148" t="str">
        <f t="shared" si="2"/>
        <v/>
      </c>
      <c r="V34" s="6"/>
      <c r="W34" s="106"/>
      <c r="X34" s="15"/>
      <c r="Y34" s="16"/>
      <c r="Z34" s="18"/>
      <c r="AA34" s="17"/>
      <c r="AB34" s="19"/>
      <c r="AC34" s="17"/>
      <c r="AD34" s="148" t="str">
        <f t="shared" si="3"/>
        <v/>
      </c>
      <c r="AE34" s="24"/>
      <c r="AF34" s="24"/>
      <c r="AG34" s="4" t="str">
        <f t="shared" si="0"/>
        <v>-</v>
      </c>
      <c r="AH34" s="5"/>
      <c r="AI34" s="23"/>
      <c r="AJ34" s="15"/>
      <c r="AK34" s="16"/>
      <c r="AL34" s="18"/>
      <c r="AM34" s="17"/>
      <c r="AN34" s="19"/>
      <c r="AO34" s="17"/>
      <c r="AP34" s="148" t="str">
        <f t="shared" si="4"/>
        <v/>
      </c>
      <c r="AQ34" s="125"/>
      <c r="AR34" s="23"/>
      <c r="AS34" s="15"/>
      <c r="AT34" s="16"/>
      <c r="AU34" s="18"/>
      <c r="AV34" s="17"/>
      <c r="AW34" s="19"/>
      <c r="AX34" s="17"/>
      <c r="AY34" s="148" t="str">
        <f t="shared" si="5"/>
        <v/>
      </c>
      <c r="AZ34" s="106"/>
      <c r="BA34" s="28"/>
      <c r="BB34" s="4" t="str">
        <f t="shared" si="9"/>
        <v>-</v>
      </c>
      <c r="BC34" s="274" t="str">
        <f t="shared" ca="1" si="1"/>
        <v/>
      </c>
      <c r="BD34" s="313" t="str">
        <f t="shared" ca="1" si="7"/>
        <v/>
      </c>
      <c r="BE34" s="314" t="str">
        <f ca="1">IF(DD34=0,"",IF(申込書!$D$6="","",申込書!$D$6))</f>
        <v/>
      </c>
      <c r="BF34" s="95"/>
      <c r="BG34" s="73" t="str" cm="1">
        <f t="array" aca="1" ref="BG34" ca="1">IF(クラス・種目リスト!$A$37=1,INDIRECT("$J34")&amp;INDIRECT("$H34")&amp;RIGHT(INDIRECT("$I34"),1),INDIRECT("$J34")&amp;INDIRECT("$H34"))</f>
        <v/>
      </c>
      <c r="BH34" s="66" t="str" cm="1">
        <f t="array" aca="1" ref="BH34" ca="1">IFERROR(HLOOKUP(INDIRECT("BG34"),クラス・種目リスト!$A$2:$L$33,3,FALSE),"-")</f>
        <v>-</v>
      </c>
      <c r="BI34" s="66" t="str" cm="1">
        <f t="array" aca="1" ref="BI34" ca="1">IFERROR(HLOOKUP(INDIRECT("BG34"),クラス・種目リスト!$A$2:$L$33,4,FALSE),"-")</f>
        <v>-</v>
      </c>
      <c r="BJ34" s="66" t="str" cm="1">
        <f t="array" aca="1" ref="BJ34" ca="1">IFERROR(HLOOKUP(INDIRECT("BG34"),クラス・種目リスト!$A$2:$L$33,5,FALSE),"-")</f>
        <v>-</v>
      </c>
      <c r="BK34" s="66" t="str" cm="1">
        <f t="array" aca="1" ref="BK34" ca="1">IFERROR(HLOOKUP(INDIRECT("BG34"),クラス・種目リスト!$A$2:$L$33,6,FALSE),"-")</f>
        <v>-</v>
      </c>
      <c r="BL34" s="66" t="str" cm="1">
        <f t="array" aca="1" ref="BL34" ca="1">IFERROR(HLOOKUP(INDIRECT("BG34"),クラス・種目リスト!$A$2:$L$33,7,FALSE),"-")</f>
        <v>-</v>
      </c>
      <c r="BM34" s="66" t="str" cm="1">
        <f t="array" aca="1" ref="BM34" ca="1">IFERROR(HLOOKUP(INDIRECT("BG34"),クラス・種目リスト!$A$2:$L$33,8,FALSE),"-")</f>
        <v>-</v>
      </c>
      <c r="BN34" s="66" t="str" cm="1">
        <f t="array" aca="1" ref="BN34" ca="1">IFERROR(HLOOKUP(INDIRECT("BG34"),クラス・種目リスト!$A$2:$L$33,9,FALSE),"-")</f>
        <v>-</v>
      </c>
      <c r="BO34" s="66" t="str" cm="1">
        <f t="array" aca="1" ref="BO34" ca="1">IFERROR(HLOOKUP(INDIRECT("BG34"),クラス・種目リスト!$A$2:$L$33,10,FALSE),"-")</f>
        <v>-</v>
      </c>
      <c r="BP34" s="66" t="str" cm="1">
        <f t="array" aca="1" ref="BP34" ca="1">IFERROR(HLOOKUP(INDIRECT("BG34"),クラス・種目リスト!$A$2:$L$33,11,FALSE),"-")</f>
        <v>-</v>
      </c>
      <c r="BQ34" s="66" t="str" cm="1">
        <f t="array" aca="1" ref="BQ34" ca="1">IFERROR(HLOOKUP(INDIRECT("BG34"),クラス・種目リスト!$A$2:$L$33,12,FALSE),"-")</f>
        <v>-</v>
      </c>
      <c r="BR34" s="66" t="str" cm="1">
        <f t="array" aca="1" ref="BR34" ca="1">IFERROR(HLOOKUP(INDIRECT("BG34"),クラス・種目リスト!$A$2:$L$33,13,FALSE),"-")</f>
        <v>-</v>
      </c>
      <c r="BS34" s="66" t="str" cm="1">
        <f t="array" aca="1" ref="BS34" ca="1">IFERROR(HLOOKUP(INDIRECT("BG34"),クラス・種目リスト!$A$2:$L$33,14,FALSE),"-")</f>
        <v>-</v>
      </c>
      <c r="BT34" s="66" t="str" cm="1">
        <f t="array" aca="1" ref="BT34" ca="1">IFERROR(HLOOKUP(INDIRECT("BG34"),クラス・種目リスト!$A$2:$L$33,15,FALSE),"-")</f>
        <v>-</v>
      </c>
      <c r="BU34" s="66" t="str" cm="1">
        <f t="array" aca="1" ref="BU34" ca="1">IFERROR(HLOOKUP(INDIRECT("BG34"),クラス・種目リスト!$A$2:$L$33,16,FALSE),"-")</f>
        <v>-</v>
      </c>
      <c r="BV34" s="66" t="str" cm="1">
        <f t="array" aca="1" ref="BV34" ca="1">IFERROR(HLOOKUP(INDIRECT("BG34"),クラス・種目リスト!$A$2:$L$33,17,FALSE),"-")</f>
        <v>-</v>
      </c>
      <c r="BW34" s="66" cm="1">
        <f t="array" aca="1" ref="BW34" ca="1">COUNTIF(BH34:BV34,INDIRECT("N34"))</f>
        <v>0</v>
      </c>
      <c r="BX34" s="66" cm="1">
        <f t="array" aca="1" ref="BX34" ca="1">COUNTIF(BH34:BV34,INDIRECT("W34"))</f>
        <v>0</v>
      </c>
      <c r="BY34" s="66"/>
      <c r="BZ34" s="66"/>
      <c r="CA34" s="66"/>
      <c r="CB34" s="66" t="str" cm="1">
        <f t="array" aca="1" ref="CB34" ca="1">IFERROR(HLOOKUP(INDIRECT("BG34"),クラス・種目リスト!$A$2:$L$33,18,FALSE),"-")</f>
        <v>-</v>
      </c>
      <c r="CC34" s="66" t="str" cm="1">
        <f t="array" aca="1" ref="CC34" ca="1">IFERROR(HLOOKUP(INDIRECT("BG34"),クラス・種目リスト!$A$2:$L$33,19,FALSE),"-")</f>
        <v>-</v>
      </c>
      <c r="CD34" s="66" t="str" cm="1">
        <f t="array" aca="1" ref="CD34" ca="1">IFERROR(HLOOKUP(INDIRECT("BG34"),クラス・種目リスト!$A$2:$L$33,20,FALSE),"-")</f>
        <v>-</v>
      </c>
      <c r="CE34" s="66" t="str" cm="1">
        <f t="array" aca="1" ref="CE34" ca="1">IFERROR(HLOOKUP(INDIRECT("BG34"),クラス・種目リスト!$A$2:$L$33,21,FALSE),"-")</f>
        <v>-</v>
      </c>
      <c r="CF34" s="66" t="str" cm="1">
        <f t="array" aca="1" ref="CF34" ca="1">IFERROR(HLOOKUP(INDIRECT("BG34"),クラス・種目リスト!$A$2:$L$33,22,FALSE),"-")</f>
        <v>-</v>
      </c>
      <c r="CG34" s="66" t="str" cm="1">
        <f t="array" aca="1" ref="CG34" ca="1">IFERROR(HLOOKUP(INDIRECT("BG34"),クラス・種目リスト!$A$2:$L$33,23,FALSE),"-")</f>
        <v>-</v>
      </c>
      <c r="CH34" s="66" t="str" cm="1">
        <f t="array" aca="1" ref="CH34" ca="1">IFERROR(HLOOKUP(INDIRECT("BG34"),クラス・種目リスト!$A$2:$L$33,24,FALSE),"-")</f>
        <v>-</v>
      </c>
      <c r="CI34" s="66" t="str" cm="1">
        <f t="array" aca="1" ref="CI34" ca="1">IFERROR(HLOOKUP(INDIRECT("BG34"),クラス・種目リスト!$A$2:$L$33,25,FALSE),"-")</f>
        <v>-</v>
      </c>
      <c r="CJ34" s="66" t="str" cm="1">
        <f t="array" aca="1" ref="CJ34" ca="1">IFERROR(HLOOKUP(INDIRECT("BG34"),クラス・種目リスト!$A$2:$L$33,26,FALSE),"-")</f>
        <v>-</v>
      </c>
      <c r="CK34" s="66" t="str" cm="1">
        <f t="array" aca="1" ref="CK34" ca="1">IFERROR(HLOOKUP(INDIRECT("BG34"),クラス・種目リスト!$A$2:$L$33,27,FALSE),"-")</f>
        <v>-</v>
      </c>
      <c r="CL34" s="66" t="str" cm="1">
        <f t="array" aca="1" ref="CL34" ca="1">IFERROR(HLOOKUP(INDIRECT("BG34"),クラス・種目リスト!$A$2:$L$33,28,FALSE),"-")</f>
        <v>-</v>
      </c>
      <c r="CM34" s="66" t="str" cm="1">
        <f t="array" aca="1" ref="CM34" ca="1">IFERROR(HLOOKUP(INDIRECT("BG34"),クラス・種目リスト!$A$2:$L$33,29,FALSE),"-")</f>
        <v>-</v>
      </c>
      <c r="CN34" s="66" t="str" cm="1">
        <f t="array" aca="1" ref="CN34" ca="1">IFERROR(HLOOKUP(INDIRECT("BG34"),クラス・種目リスト!$A$2:$L$33,30,FALSE),"-")</f>
        <v>-</v>
      </c>
      <c r="CO34" s="66" t="str" cm="1">
        <f t="array" aca="1" ref="CO34" ca="1">IFERROR(HLOOKUP(INDIRECT("BG34"),クラス・種目リスト!$A$2:$L$33,31,FALSE),"-")</f>
        <v>-</v>
      </c>
      <c r="CP34" s="66" t="str" cm="1">
        <f t="array" aca="1" ref="CP34" ca="1">IFERROR(HLOOKUP(INDIRECT("BG34"),クラス・種目リスト!$A$2:$L$33,32,FALSE),"-")</f>
        <v>-</v>
      </c>
      <c r="CQ34" s="66" cm="1">
        <f t="array" aca="1" ref="CQ34" ca="1">COUNTIF(CB34:CP34,INDIRECT("AI34"))</f>
        <v>0</v>
      </c>
      <c r="CR34" s="66" cm="1">
        <f t="array" aca="1" ref="CR34" ca="1">COUNTIF(CB34:CP34,INDIRECT("AR34"))</f>
        <v>0</v>
      </c>
      <c r="CS34" s="66"/>
      <c r="CT34" s="226"/>
      <c r="CU34" s="226"/>
      <c r="CV34" s="226"/>
      <c r="CW34" s="226"/>
      <c r="CX34" s="226"/>
      <c r="CY34" s="226"/>
      <c r="CZ34" s="226"/>
      <c r="DA34" s="67" t="str" cm="1">
        <f t="array" aca="1" ref="DA34" ca="1">INDIRECT("J34")</f>
        <v/>
      </c>
      <c r="DB34" s="226" cm="1">
        <f t="array" aca="1" ref="DB34" ca="1">IF(INDIRECT("N34")="-",0,COUNTA(INDIRECT("N34")))+IF(INDIRECT("W34")="-",0,COUNTA(INDIRECT("W34")))+IF(INDIRECT("AI34")="-",0,COUNTA(INDIRECT("AI34")))+IF(INDIRECT("AR34")="-",0,COUNTA(INDIRECT("AR34")))</f>
        <v>0</v>
      </c>
      <c r="DC34" s="226"/>
      <c r="DD34" s="67" cm="1">
        <f t="array" aca="1" ref="DD34" ca="1">INDIRECT("C34")</f>
        <v>0</v>
      </c>
      <c r="DE34" s="62"/>
      <c r="DF34" s="62" t="str" cm="1">
        <f t="array" aca="1" ref="DF34" ca="1">IFERROR(FIND("《",INDIRECT("N34")),"")</f>
        <v/>
      </c>
      <c r="DG34" s="62" t="str" cm="1">
        <f t="array" aca="1" ref="DG34" ca="1">IFERROR(FIND("《",INDIRECT("W34")),"")</f>
        <v/>
      </c>
      <c r="DH34" s="62" t="str" cm="1">
        <f t="array" aca="1" ref="DH34" ca="1">IFERROR(FIND("《",INDIRECT("AI34")),"")</f>
        <v/>
      </c>
      <c r="DI34" s="62" t="str" cm="1">
        <f t="array" aca="1" ref="DI34" ca="1">IFERROR(FIND("《",INDIRECT("AR34")),"")</f>
        <v/>
      </c>
    </row>
    <row r="35" spans="1:113" ht="19.5" customHeight="1" x14ac:dyDescent="0.15">
      <c r="A35" s="26"/>
      <c r="B35" s="60"/>
      <c r="C35" s="113"/>
      <c r="D35" s="47"/>
      <c r="E35" s="48"/>
      <c r="F35" s="49"/>
      <c r="G35" s="20"/>
      <c r="H35" s="4"/>
      <c r="I35" s="6"/>
      <c r="J35" s="310" t="str">
        <f ca="1">IF(DD35=0,"",IF(申込書!$B$6="","",申込書!$B$6))</f>
        <v/>
      </c>
      <c r="K35" s="311" t="str">
        <f ca="1">IF(DD35=0,"",IF(申込書!$B$4="","",SUBSTITUTE(SUBSTITUTE(申込書!$B$4,"学",""),"校","")))</f>
        <v/>
      </c>
      <c r="L35" s="310" t="str">
        <f ca="1">IF(DD35=0,"",IF(申込書!$D$4="","",ASC(申込書!$D$4)))</f>
        <v/>
      </c>
      <c r="M35" s="26"/>
      <c r="N35" s="23"/>
      <c r="O35" s="15"/>
      <c r="P35" s="16"/>
      <c r="Q35" s="15"/>
      <c r="R35" s="17"/>
      <c r="S35" s="15"/>
      <c r="T35" s="17"/>
      <c r="U35" s="148" t="str">
        <f t="shared" si="2"/>
        <v/>
      </c>
      <c r="V35" s="6"/>
      <c r="W35" s="106"/>
      <c r="X35" s="15"/>
      <c r="Y35" s="16"/>
      <c r="Z35" s="18"/>
      <c r="AA35" s="17"/>
      <c r="AB35" s="19"/>
      <c r="AC35" s="17"/>
      <c r="AD35" s="148" t="str">
        <f t="shared" si="3"/>
        <v/>
      </c>
      <c r="AE35" s="24"/>
      <c r="AF35" s="24"/>
      <c r="AG35" s="4" t="str">
        <f t="shared" si="0"/>
        <v>-</v>
      </c>
      <c r="AH35" s="5"/>
      <c r="AI35" s="23"/>
      <c r="AJ35" s="15"/>
      <c r="AK35" s="16"/>
      <c r="AL35" s="18"/>
      <c r="AM35" s="17"/>
      <c r="AN35" s="19"/>
      <c r="AO35" s="17"/>
      <c r="AP35" s="148" t="str">
        <f t="shared" si="4"/>
        <v/>
      </c>
      <c r="AQ35" s="125"/>
      <c r="AR35" s="23"/>
      <c r="AS35" s="15"/>
      <c r="AT35" s="16"/>
      <c r="AU35" s="18"/>
      <c r="AV35" s="17"/>
      <c r="AW35" s="19"/>
      <c r="AX35" s="17"/>
      <c r="AY35" s="148" t="str">
        <f t="shared" si="5"/>
        <v/>
      </c>
      <c r="AZ35" s="106"/>
      <c r="BA35" s="28"/>
      <c r="BB35" s="4" t="str">
        <f t="shared" si="9"/>
        <v>-</v>
      </c>
      <c r="BC35" s="274" t="str">
        <f t="shared" ca="1" si="1"/>
        <v/>
      </c>
      <c r="BD35" s="313" t="str">
        <f t="shared" ca="1" si="7"/>
        <v/>
      </c>
      <c r="BE35" s="314" t="str">
        <f ca="1">IF(DD35=0,"",IF(申込書!$D$6="","",申込書!$D$6))</f>
        <v/>
      </c>
      <c r="BF35" s="95"/>
      <c r="BG35" s="73" t="str" cm="1">
        <f t="array" aca="1" ref="BG35" ca="1">IF(クラス・種目リスト!$A$37=1,INDIRECT("$J35")&amp;INDIRECT("$H35")&amp;RIGHT(INDIRECT("$I35"),1),INDIRECT("$J35")&amp;INDIRECT("$H35"))</f>
        <v/>
      </c>
      <c r="BH35" s="66" t="str" cm="1">
        <f t="array" aca="1" ref="BH35" ca="1">IFERROR(HLOOKUP(INDIRECT("BG35"),クラス・種目リスト!$A$2:$L$33,3,FALSE),"-")</f>
        <v>-</v>
      </c>
      <c r="BI35" s="66" t="str" cm="1">
        <f t="array" aca="1" ref="BI35" ca="1">IFERROR(HLOOKUP(INDIRECT("BG35"),クラス・種目リスト!$A$2:$L$33,4,FALSE),"-")</f>
        <v>-</v>
      </c>
      <c r="BJ35" s="66" t="str" cm="1">
        <f t="array" aca="1" ref="BJ35" ca="1">IFERROR(HLOOKUP(INDIRECT("BG35"),クラス・種目リスト!$A$2:$L$33,5,FALSE),"-")</f>
        <v>-</v>
      </c>
      <c r="BK35" s="66" t="str" cm="1">
        <f t="array" aca="1" ref="BK35" ca="1">IFERROR(HLOOKUP(INDIRECT("BG35"),クラス・種目リスト!$A$2:$L$33,6,FALSE),"-")</f>
        <v>-</v>
      </c>
      <c r="BL35" s="66" t="str" cm="1">
        <f t="array" aca="1" ref="BL35" ca="1">IFERROR(HLOOKUP(INDIRECT("BG35"),クラス・種目リスト!$A$2:$L$33,7,FALSE),"-")</f>
        <v>-</v>
      </c>
      <c r="BM35" s="66" t="str" cm="1">
        <f t="array" aca="1" ref="BM35" ca="1">IFERROR(HLOOKUP(INDIRECT("BG35"),クラス・種目リスト!$A$2:$L$33,8,FALSE),"-")</f>
        <v>-</v>
      </c>
      <c r="BN35" s="66" t="str" cm="1">
        <f t="array" aca="1" ref="BN35" ca="1">IFERROR(HLOOKUP(INDIRECT("BG35"),クラス・種目リスト!$A$2:$L$33,9,FALSE),"-")</f>
        <v>-</v>
      </c>
      <c r="BO35" s="66" t="str" cm="1">
        <f t="array" aca="1" ref="BO35" ca="1">IFERROR(HLOOKUP(INDIRECT("BG35"),クラス・種目リスト!$A$2:$L$33,10,FALSE),"-")</f>
        <v>-</v>
      </c>
      <c r="BP35" s="66" t="str" cm="1">
        <f t="array" aca="1" ref="BP35" ca="1">IFERROR(HLOOKUP(INDIRECT("BG35"),クラス・種目リスト!$A$2:$L$33,11,FALSE),"-")</f>
        <v>-</v>
      </c>
      <c r="BQ35" s="66" t="str" cm="1">
        <f t="array" aca="1" ref="BQ35" ca="1">IFERROR(HLOOKUP(INDIRECT("BG35"),クラス・種目リスト!$A$2:$L$33,12,FALSE),"-")</f>
        <v>-</v>
      </c>
      <c r="BR35" s="66" t="str" cm="1">
        <f t="array" aca="1" ref="BR35" ca="1">IFERROR(HLOOKUP(INDIRECT("BG35"),クラス・種目リスト!$A$2:$L$33,13,FALSE),"-")</f>
        <v>-</v>
      </c>
      <c r="BS35" s="66" t="str" cm="1">
        <f t="array" aca="1" ref="BS35" ca="1">IFERROR(HLOOKUP(INDIRECT("BG35"),クラス・種目リスト!$A$2:$L$33,14,FALSE),"-")</f>
        <v>-</v>
      </c>
      <c r="BT35" s="66" t="str" cm="1">
        <f t="array" aca="1" ref="BT35" ca="1">IFERROR(HLOOKUP(INDIRECT("BG35"),クラス・種目リスト!$A$2:$L$33,15,FALSE),"-")</f>
        <v>-</v>
      </c>
      <c r="BU35" s="66" t="str" cm="1">
        <f t="array" aca="1" ref="BU35" ca="1">IFERROR(HLOOKUP(INDIRECT("BG35"),クラス・種目リスト!$A$2:$L$33,16,FALSE),"-")</f>
        <v>-</v>
      </c>
      <c r="BV35" s="66" t="str" cm="1">
        <f t="array" aca="1" ref="BV35" ca="1">IFERROR(HLOOKUP(INDIRECT("BG35"),クラス・種目リスト!$A$2:$L$33,17,FALSE),"-")</f>
        <v>-</v>
      </c>
      <c r="BW35" s="66" cm="1">
        <f t="array" aca="1" ref="BW35" ca="1">COUNTIF(BH35:BV35,INDIRECT("N35"))</f>
        <v>0</v>
      </c>
      <c r="BX35" s="66" cm="1">
        <f t="array" aca="1" ref="BX35" ca="1">COUNTIF(BH35:BV35,INDIRECT("W35"))</f>
        <v>0</v>
      </c>
      <c r="BY35" s="66"/>
      <c r="BZ35" s="66"/>
      <c r="CA35" s="66"/>
      <c r="CB35" s="66" t="str" cm="1">
        <f t="array" aca="1" ref="CB35" ca="1">IFERROR(HLOOKUP(INDIRECT("BG35"),クラス・種目リスト!$A$2:$L$33,18,FALSE),"-")</f>
        <v>-</v>
      </c>
      <c r="CC35" s="66" t="str" cm="1">
        <f t="array" aca="1" ref="CC35" ca="1">IFERROR(HLOOKUP(INDIRECT("BG35"),クラス・種目リスト!$A$2:$L$33,19,FALSE),"-")</f>
        <v>-</v>
      </c>
      <c r="CD35" s="66" t="str" cm="1">
        <f t="array" aca="1" ref="CD35" ca="1">IFERROR(HLOOKUP(INDIRECT("BG35"),クラス・種目リスト!$A$2:$L$33,20,FALSE),"-")</f>
        <v>-</v>
      </c>
      <c r="CE35" s="66" t="str" cm="1">
        <f t="array" aca="1" ref="CE35" ca="1">IFERROR(HLOOKUP(INDIRECT("BG35"),クラス・種目リスト!$A$2:$L$33,21,FALSE),"-")</f>
        <v>-</v>
      </c>
      <c r="CF35" s="66" t="str" cm="1">
        <f t="array" aca="1" ref="CF35" ca="1">IFERROR(HLOOKUP(INDIRECT("BG35"),クラス・種目リスト!$A$2:$L$33,22,FALSE),"-")</f>
        <v>-</v>
      </c>
      <c r="CG35" s="66" t="str" cm="1">
        <f t="array" aca="1" ref="CG35" ca="1">IFERROR(HLOOKUP(INDIRECT("BG35"),クラス・種目リスト!$A$2:$L$33,23,FALSE),"-")</f>
        <v>-</v>
      </c>
      <c r="CH35" s="66" t="str" cm="1">
        <f t="array" aca="1" ref="CH35" ca="1">IFERROR(HLOOKUP(INDIRECT("BG35"),クラス・種目リスト!$A$2:$L$33,24,FALSE),"-")</f>
        <v>-</v>
      </c>
      <c r="CI35" s="66" t="str" cm="1">
        <f t="array" aca="1" ref="CI35" ca="1">IFERROR(HLOOKUP(INDIRECT("BG35"),クラス・種目リスト!$A$2:$L$33,25,FALSE),"-")</f>
        <v>-</v>
      </c>
      <c r="CJ35" s="66" t="str" cm="1">
        <f t="array" aca="1" ref="CJ35" ca="1">IFERROR(HLOOKUP(INDIRECT("BG35"),クラス・種目リスト!$A$2:$L$33,26,FALSE),"-")</f>
        <v>-</v>
      </c>
      <c r="CK35" s="66" t="str" cm="1">
        <f t="array" aca="1" ref="CK35" ca="1">IFERROR(HLOOKUP(INDIRECT("BG35"),クラス・種目リスト!$A$2:$L$33,27,FALSE),"-")</f>
        <v>-</v>
      </c>
      <c r="CL35" s="66" t="str" cm="1">
        <f t="array" aca="1" ref="CL35" ca="1">IFERROR(HLOOKUP(INDIRECT("BG35"),クラス・種目リスト!$A$2:$L$33,28,FALSE),"-")</f>
        <v>-</v>
      </c>
      <c r="CM35" s="66" t="str" cm="1">
        <f t="array" aca="1" ref="CM35" ca="1">IFERROR(HLOOKUP(INDIRECT("BG35"),クラス・種目リスト!$A$2:$L$33,29,FALSE),"-")</f>
        <v>-</v>
      </c>
      <c r="CN35" s="66" t="str" cm="1">
        <f t="array" aca="1" ref="CN35" ca="1">IFERROR(HLOOKUP(INDIRECT("BG35"),クラス・種目リスト!$A$2:$L$33,30,FALSE),"-")</f>
        <v>-</v>
      </c>
      <c r="CO35" s="66" t="str" cm="1">
        <f t="array" aca="1" ref="CO35" ca="1">IFERROR(HLOOKUP(INDIRECT("BG35"),クラス・種目リスト!$A$2:$L$33,31,FALSE),"-")</f>
        <v>-</v>
      </c>
      <c r="CP35" s="66" t="str" cm="1">
        <f t="array" aca="1" ref="CP35" ca="1">IFERROR(HLOOKUP(INDIRECT("BG35"),クラス・種目リスト!$A$2:$L$33,32,FALSE),"-")</f>
        <v>-</v>
      </c>
      <c r="CQ35" s="66" cm="1">
        <f t="array" aca="1" ref="CQ35" ca="1">COUNTIF(CB35:CP35,INDIRECT("AI35"))</f>
        <v>0</v>
      </c>
      <c r="CR35" s="66" cm="1">
        <f t="array" aca="1" ref="CR35" ca="1">COUNTIF(CB35:CP35,INDIRECT("AR35"))</f>
        <v>0</v>
      </c>
      <c r="CS35" s="66"/>
      <c r="CT35" s="226"/>
      <c r="CU35" s="226"/>
      <c r="CV35" s="226"/>
      <c r="CW35" s="226"/>
      <c r="CX35" s="226"/>
      <c r="CY35" s="226"/>
      <c r="CZ35" s="226"/>
      <c r="DA35" s="67" t="str" cm="1">
        <f t="array" aca="1" ref="DA35" ca="1">INDIRECT("J35")</f>
        <v/>
      </c>
      <c r="DB35" s="226" cm="1">
        <f t="array" aca="1" ref="DB35" ca="1">IF(INDIRECT("N35")="-",0,COUNTA(INDIRECT("N35")))+IF(INDIRECT("W35")="-",0,COUNTA(INDIRECT("W35")))+IF(INDIRECT("AI35")="-",0,COUNTA(INDIRECT("AI35")))+IF(INDIRECT("AR35")="-",0,COUNTA(INDIRECT("AR35")))</f>
        <v>0</v>
      </c>
      <c r="DC35" s="226"/>
      <c r="DD35" s="67" cm="1">
        <f t="array" aca="1" ref="DD35" ca="1">INDIRECT("C35")</f>
        <v>0</v>
      </c>
      <c r="DE35" s="62"/>
      <c r="DF35" s="62" t="str" cm="1">
        <f t="array" aca="1" ref="DF35" ca="1">IFERROR(FIND("《",INDIRECT("N35")),"")</f>
        <v/>
      </c>
      <c r="DG35" s="62" t="str" cm="1">
        <f t="array" aca="1" ref="DG35" ca="1">IFERROR(FIND("《",INDIRECT("W35")),"")</f>
        <v/>
      </c>
      <c r="DH35" s="62" t="str" cm="1">
        <f t="array" aca="1" ref="DH35" ca="1">IFERROR(FIND("《",INDIRECT("AI35")),"")</f>
        <v/>
      </c>
      <c r="DI35" s="62" t="str" cm="1">
        <f t="array" aca="1" ref="DI35" ca="1">IFERROR(FIND("《",INDIRECT("AR35")),"")</f>
        <v/>
      </c>
    </row>
    <row r="36" spans="1:113" ht="19.5" customHeight="1" x14ac:dyDescent="0.15">
      <c r="A36" s="26"/>
      <c r="B36" s="60"/>
      <c r="C36" s="114"/>
      <c r="D36" s="50"/>
      <c r="E36" s="48"/>
      <c r="F36" s="49"/>
      <c r="G36" s="20"/>
      <c r="H36" s="4"/>
      <c r="I36" s="6"/>
      <c r="J36" s="310" t="str">
        <f ca="1">IF(DD36=0,"",IF(申込書!$B$6="","",申込書!$B$6))</f>
        <v/>
      </c>
      <c r="K36" s="311" t="str">
        <f ca="1">IF(DD36=0,"",IF(申込書!$B$4="","",SUBSTITUTE(SUBSTITUTE(申込書!$B$4,"学",""),"校","")))</f>
        <v/>
      </c>
      <c r="L36" s="310" t="str">
        <f ca="1">IF(DD36=0,"",IF(申込書!$D$4="","",ASC(申込書!$D$4)))</f>
        <v/>
      </c>
      <c r="M36" s="26"/>
      <c r="N36" s="23"/>
      <c r="O36" s="15"/>
      <c r="P36" s="16"/>
      <c r="Q36" s="15"/>
      <c r="R36" s="17"/>
      <c r="S36" s="15"/>
      <c r="T36" s="17"/>
      <c r="U36" s="148" t="str">
        <f t="shared" si="2"/>
        <v/>
      </c>
      <c r="V36" s="6"/>
      <c r="W36" s="106"/>
      <c r="X36" s="15"/>
      <c r="Y36" s="16"/>
      <c r="Z36" s="18"/>
      <c r="AA36" s="17"/>
      <c r="AB36" s="19"/>
      <c r="AC36" s="17"/>
      <c r="AD36" s="148" t="str">
        <f t="shared" si="3"/>
        <v/>
      </c>
      <c r="AE36" s="24"/>
      <c r="AF36" s="24"/>
      <c r="AG36" s="4" t="str">
        <f t="shared" si="0"/>
        <v>-</v>
      </c>
      <c r="AH36" s="5"/>
      <c r="AI36" s="23"/>
      <c r="AJ36" s="15"/>
      <c r="AK36" s="16"/>
      <c r="AL36" s="18"/>
      <c r="AM36" s="17"/>
      <c r="AN36" s="19"/>
      <c r="AO36" s="17"/>
      <c r="AP36" s="148" t="str">
        <f t="shared" si="4"/>
        <v/>
      </c>
      <c r="AQ36" s="125"/>
      <c r="AR36" s="23"/>
      <c r="AS36" s="15"/>
      <c r="AT36" s="16"/>
      <c r="AU36" s="18"/>
      <c r="AV36" s="17"/>
      <c r="AW36" s="19"/>
      <c r="AX36" s="17"/>
      <c r="AY36" s="148" t="str">
        <f t="shared" si="5"/>
        <v/>
      </c>
      <c r="AZ36" s="106"/>
      <c r="BA36" s="28"/>
      <c r="BB36" s="4" t="str">
        <f t="shared" si="9"/>
        <v>-</v>
      </c>
      <c r="BC36" s="274" t="str">
        <f t="shared" ca="1" si="1"/>
        <v/>
      </c>
      <c r="BD36" s="313" t="str">
        <f t="shared" ca="1" si="7"/>
        <v/>
      </c>
      <c r="BE36" s="314" t="str">
        <f ca="1">IF(DD36=0,"",IF(申込書!$D$6="","",申込書!$D$6))</f>
        <v/>
      </c>
      <c r="BF36" s="95"/>
      <c r="BG36" s="73" t="str" cm="1">
        <f t="array" aca="1" ref="BG36" ca="1">IF(クラス・種目リスト!$A$37=1,INDIRECT("$J36")&amp;INDIRECT("$H36")&amp;RIGHT(INDIRECT("$I36"),1),INDIRECT("$J36")&amp;INDIRECT("$H36"))</f>
        <v/>
      </c>
      <c r="BH36" s="66" t="str" cm="1">
        <f t="array" aca="1" ref="BH36" ca="1">IFERROR(HLOOKUP(INDIRECT("BG36"),クラス・種目リスト!$A$2:$L$33,3,FALSE),"-")</f>
        <v>-</v>
      </c>
      <c r="BI36" s="66" t="str" cm="1">
        <f t="array" aca="1" ref="BI36" ca="1">IFERROR(HLOOKUP(INDIRECT("BG36"),クラス・種目リスト!$A$2:$L$33,4,FALSE),"-")</f>
        <v>-</v>
      </c>
      <c r="BJ36" s="66" t="str" cm="1">
        <f t="array" aca="1" ref="BJ36" ca="1">IFERROR(HLOOKUP(INDIRECT("BG36"),クラス・種目リスト!$A$2:$L$33,5,FALSE),"-")</f>
        <v>-</v>
      </c>
      <c r="BK36" s="66" t="str" cm="1">
        <f t="array" aca="1" ref="BK36" ca="1">IFERROR(HLOOKUP(INDIRECT("BG36"),クラス・種目リスト!$A$2:$L$33,6,FALSE),"-")</f>
        <v>-</v>
      </c>
      <c r="BL36" s="66" t="str" cm="1">
        <f t="array" aca="1" ref="BL36" ca="1">IFERROR(HLOOKUP(INDIRECT("BG36"),クラス・種目リスト!$A$2:$L$33,7,FALSE),"-")</f>
        <v>-</v>
      </c>
      <c r="BM36" s="66" t="str" cm="1">
        <f t="array" aca="1" ref="BM36" ca="1">IFERROR(HLOOKUP(INDIRECT("BG36"),クラス・種目リスト!$A$2:$L$33,8,FALSE),"-")</f>
        <v>-</v>
      </c>
      <c r="BN36" s="66" t="str" cm="1">
        <f t="array" aca="1" ref="BN36" ca="1">IFERROR(HLOOKUP(INDIRECT("BG36"),クラス・種目リスト!$A$2:$L$33,9,FALSE),"-")</f>
        <v>-</v>
      </c>
      <c r="BO36" s="66" t="str" cm="1">
        <f t="array" aca="1" ref="BO36" ca="1">IFERROR(HLOOKUP(INDIRECT("BG36"),クラス・種目リスト!$A$2:$L$33,10,FALSE),"-")</f>
        <v>-</v>
      </c>
      <c r="BP36" s="66" t="str" cm="1">
        <f t="array" aca="1" ref="BP36" ca="1">IFERROR(HLOOKUP(INDIRECT("BG36"),クラス・種目リスト!$A$2:$L$33,11,FALSE),"-")</f>
        <v>-</v>
      </c>
      <c r="BQ36" s="66" t="str" cm="1">
        <f t="array" aca="1" ref="BQ36" ca="1">IFERROR(HLOOKUP(INDIRECT("BG36"),クラス・種目リスト!$A$2:$L$33,12,FALSE),"-")</f>
        <v>-</v>
      </c>
      <c r="BR36" s="66" t="str" cm="1">
        <f t="array" aca="1" ref="BR36" ca="1">IFERROR(HLOOKUP(INDIRECT("BG36"),クラス・種目リスト!$A$2:$L$33,13,FALSE),"-")</f>
        <v>-</v>
      </c>
      <c r="BS36" s="66" t="str" cm="1">
        <f t="array" aca="1" ref="BS36" ca="1">IFERROR(HLOOKUP(INDIRECT("BG36"),クラス・種目リスト!$A$2:$L$33,14,FALSE),"-")</f>
        <v>-</v>
      </c>
      <c r="BT36" s="66" t="str" cm="1">
        <f t="array" aca="1" ref="BT36" ca="1">IFERROR(HLOOKUP(INDIRECT("BG36"),クラス・種目リスト!$A$2:$L$33,15,FALSE),"-")</f>
        <v>-</v>
      </c>
      <c r="BU36" s="66" t="str" cm="1">
        <f t="array" aca="1" ref="BU36" ca="1">IFERROR(HLOOKUP(INDIRECT("BG36"),クラス・種目リスト!$A$2:$L$33,16,FALSE),"-")</f>
        <v>-</v>
      </c>
      <c r="BV36" s="66" t="str" cm="1">
        <f t="array" aca="1" ref="BV36" ca="1">IFERROR(HLOOKUP(INDIRECT("BG36"),クラス・種目リスト!$A$2:$L$33,17,FALSE),"-")</f>
        <v>-</v>
      </c>
      <c r="BW36" s="66" cm="1">
        <f t="array" aca="1" ref="BW36" ca="1">COUNTIF(BH36:BV36,INDIRECT("N36"))</f>
        <v>0</v>
      </c>
      <c r="BX36" s="66" cm="1">
        <f t="array" aca="1" ref="BX36" ca="1">COUNTIF(BH36:BV36,INDIRECT("W36"))</f>
        <v>0</v>
      </c>
      <c r="BY36" s="66"/>
      <c r="BZ36" s="66"/>
      <c r="CA36" s="66"/>
      <c r="CB36" s="66" t="str" cm="1">
        <f t="array" aca="1" ref="CB36" ca="1">IFERROR(HLOOKUP(INDIRECT("BG36"),クラス・種目リスト!$A$2:$L$33,18,FALSE),"-")</f>
        <v>-</v>
      </c>
      <c r="CC36" s="66" t="str" cm="1">
        <f t="array" aca="1" ref="CC36" ca="1">IFERROR(HLOOKUP(INDIRECT("BG36"),クラス・種目リスト!$A$2:$L$33,19,FALSE),"-")</f>
        <v>-</v>
      </c>
      <c r="CD36" s="66" t="str" cm="1">
        <f t="array" aca="1" ref="CD36" ca="1">IFERROR(HLOOKUP(INDIRECT("BG36"),クラス・種目リスト!$A$2:$L$33,20,FALSE),"-")</f>
        <v>-</v>
      </c>
      <c r="CE36" s="66" t="str" cm="1">
        <f t="array" aca="1" ref="CE36" ca="1">IFERROR(HLOOKUP(INDIRECT("BG36"),クラス・種目リスト!$A$2:$L$33,21,FALSE),"-")</f>
        <v>-</v>
      </c>
      <c r="CF36" s="66" t="str" cm="1">
        <f t="array" aca="1" ref="CF36" ca="1">IFERROR(HLOOKUP(INDIRECT("BG36"),クラス・種目リスト!$A$2:$L$33,22,FALSE),"-")</f>
        <v>-</v>
      </c>
      <c r="CG36" s="66" t="str" cm="1">
        <f t="array" aca="1" ref="CG36" ca="1">IFERROR(HLOOKUP(INDIRECT("BG36"),クラス・種目リスト!$A$2:$L$33,23,FALSE),"-")</f>
        <v>-</v>
      </c>
      <c r="CH36" s="66" t="str" cm="1">
        <f t="array" aca="1" ref="CH36" ca="1">IFERROR(HLOOKUP(INDIRECT("BG36"),クラス・種目リスト!$A$2:$L$33,24,FALSE),"-")</f>
        <v>-</v>
      </c>
      <c r="CI36" s="66" t="str" cm="1">
        <f t="array" aca="1" ref="CI36" ca="1">IFERROR(HLOOKUP(INDIRECT("BG36"),クラス・種目リスト!$A$2:$L$33,25,FALSE),"-")</f>
        <v>-</v>
      </c>
      <c r="CJ36" s="66" t="str" cm="1">
        <f t="array" aca="1" ref="CJ36" ca="1">IFERROR(HLOOKUP(INDIRECT("BG36"),クラス・種目リスト!$A$2:$L$33,26,FALSE),"-")</f>
        <v>-</v>
      </c>
      <c r="CK36" s="66" t="str" cm="1">
        <f t="array" aca="1" ref="CK36" ca="1">IFERROR(HLOOKUP(INDIRECT("BG36"),クラス・種目リスト!$A$2:$L$33,27,FALSE),"-")</f>
        <v>-</v>
      </c>
      <c r="CL36" s="66" t="str" cm="1">
        <f t="array" aca="1" ref="CL36" ca="1">IFERROR(HLOOKUP(INDIRECT("BG36"),クラス・種目リスト!$A$2:$L$33,28,FALSE),"-")</f>
        <v>-</v>
      </c>
      <c r="CM36" s="66" t="str" cm="1">
        <f t="array" aca="1" ref="CM36" ca="1">IFERROR(HLOOKUP(INDIRECT("BG36"),クラス・種目リスト!$A$2:$L$33,29,FALSE),"-")</f>
        <v>-</v>
      </c>
      <c r="CN36" s="66" t="str" cm="1">
        <f t="array" aca="1" ref="CN36" ca="1">IFERROR(HLOOKUP(INDIRECT("BG36"),クラス・種目リスト!$A$2:$L$33,30,FALSE),"-")</f>
        <v>-</v>
      </c>
      <c r="CO36" s="66" t="str" cm="1">
        <f t="array" aca="1" ref="CO36" ca="1">IFERROR(HLOOKUP(INDIRECT("BG36"),クラス・種目リスト!$A$2:$L$33,31,FALSE),"-")</f>
        <v>-</v>
      </c>
      <c r="CP36" s="66" t="str" cm="1">
        <f t="array" aca="1" ref="CP36" ca="1">IFERROR(HLOOKUP(INDIRECT("BG36"),クラス・種目リスト!$A$2:$L$33,32,FALSE),"-")</f>
        <v>-</v>
      </c>
      <c r="CQ36" s="66" cm="1">
        <f t="array" aca="1" ref="CQ36" ca="1">COUNTIF(CB36:CP36,INDIRECT("AI36"))</f>
        <v>0</v>
      </c>
      <c r="CR36" s="66" cm="1">
        <f t="array" aca="1" ref="CR36" ca="1">COUNTIF(CB36:CP36,INDIRECT("AR36"))</f>
        <v>0</v>
      </c>
      <c r="CS36" s="66"/>
      <c r="CT36" s="226"/>
      <c r="CU36" s="226"/>
      <c r="CV36" s="226"/>
      <c r="CW36" s="226"/>
      <c r="CX36" s="226"/>
      <c r="CY36" s="226"/>
      <c r="CZ36" s="226"/>
      <c r="DA36" s="67" t="str" cm="1">
        <f t="array" aca="1" ref="DA36" ca="1">INDIRECT("J36")</f>
        <v/>
      </c>
      <c r="DB36" s="226" cm="1">
        <f t="array" aca="1" ref="DB36" ca="1">IF(INDIRECT("N36")="-",0,COUNTA(INDIRECT("N36")))+IF(INDIRECT("W36")="-",0,COUNTA(INDIRECT("W36")))+IF(INDIRECT("AI36")="-",0,COUNTA(INDIRECT("AI36")))+IF(INDIRECT("AR36")="-",0,COUNTA(INDIRECT("AR36")))</f>
        <v>0</v>
      </c>
      <c r="DC36" s="226"/>
      <c r="DD36" s="67" cm="1">
        <f t="array" aca="1" ref="DD36" ca="1">INDIRECT("C36")</f>
        <v>0</v>
      </c>
      <c r="DE36" s="62"/>
      <c r="DF36" s="62" t="str" cm="1">
        <f t="array" aca="1" ref="DF36" ca="1">IFERROR(FIND("《",INDIRECT("N36")),"")</f>
        <v/>
      </c>
      <c r="DG36" s="62" t="str" cm="1">
        <f t="array" aca="1" ref="DG36" ca="1">IFERROR(FIND("《",INDIRECT("W36")),"")</f>
        <v/>
      </c>
      <c r="DH36" s="62" t="str" cm="1">
        <f t="array" aca="1" ref="DH36" ca="1">IFERROR(FIND("《",INDIRECT("AI36")),"")</f>
        <v/>
      </c>
      <c r="DI36" s="62" t="str" cm="1">
        <f t="array" aca="1" ref="DI36" ca="1">IFERROR(FIND("《",INDIRECT("AR36")),"")</f>
        <v/>
      </c>
    </row>
    <row r="37" spans="1:113" ht="19.5" customHeight="1" x14ac:dyDescent="0.15">
      <c r="A37" s="26"/>
      <c r="B37" s="60"/>
      <c r="C37" s="113"/>
      <c r="D37" s="47"/>
      <c r="E37" s="48"/>
      <c r="F37" s="49"/>
      <c r="G37" s="20"/>
      <c r="H37" s="4"/>
      <c r="I37" s="6"/>
      <c r="J37" s="310" t="str">
        <f ca="1">IF(DD37=0,"",IF(申込書!$B$6="","",申込書!$B$6))</f>
        <v/>
      </c>
      <c r="K37" s="311" t="str">
        <f ca="1">IF(DD37=0,"",IF(申込書!$B$4="","",SUBSTITUTE(SUBSTITUTE(申込書!$B$4,"学",""),"校","")))</f>
        <v/>
      </c>
      <c r="L37" s="310" t="str">
        <f ca="1">IF(DD37=0,"",IF(申込書!$D$4="","",ASC(申込書!$D$4)))</f>
        <v/>
      </c>
      <c r="M37" s="26"/>
      <c r="N37" s="23"/>
      <c r="O37" s="15"/>
      <c r="P37" s="16"/>
      <c r="Q37" s="15"/>
      <c r="R37" s="17"/>
      <c r="S37" s="15"/>
      <c r="T37" s="17"/>
      <c r="U37" s="148" t="str">
        <f t="shared" si="2"/>
        <v/>
      </c>
      <c r="V37" s="6"/>
      <c r="W37" s="106"/>
      <c r="X37" s="15"/>
      <c r="Y37" s="16"/>
      <c r="Z37" s="18"/>
      <c r="AA37" s="17"/>
      <c r="AB37" s="19"/>
      <c r="AC37" s="17"/>
      <c r="AD37" s="148" t="str">
        <f t="shared" si="3"/>
        <v/>
      </c>
      <c r="AE37" s="24"/>
      <c r="AF37" s="24"/>
      <c r="AG37" s="4" t="str">
        <f t="shared" si="0"/>
        <v>-</v>
      </c>
      <c r="AH37" s="5"/>
      <c r="AI37" s="23"/>
      <c r="AJ37" s="15"/>
      <c r="AK37" s="16"/>
      <c r="AL37" s="18"/>
      <c r="AM37" s="17"/>
      <c r="AN37" s="19"/>
      <c r="AO37" s="17"/>
      <c r="AP37" s="148" t="str">
        <f t="shared" si="4"/>
        <v/>
      </c>
      <c r="AQ37" s="125"/>
      <c r="AR37" s="23"/>
      <c r="AS37" s="15"/>
      <c r="AT37" s="16"/>
      <c r="AU37" s="18"/>
      <c r="AV37" s="17"/>
      <c r="AW37" s="19"/>
      <c r="AX37" s="17"/>
      <c r="AY37" s="148" t="str">
        <f t="shared" si="5"/>
        <v/>
      </c>
      <c r="AZ37" s="106"/>
      <c r="BA37" s="28"/>
      <c r="BB37" s="4" t="str">
        <f t="shared" si="9"/>
        <v>-</v>
      </c>
      <c r="BC37" s="274" t="str">
        <f t="shared" ref="BC37:BC55" ca="1" si="10">IF(DA37="","",DB37)</f>
        <v/>
      </c>
      <c r="BD37" s="313" t="str">
        <f t="shared" ca="1" si="7"/>
        <v/>
      </c>
      <c r="BE37" s="314" t="str">
        <f ca="1">IF(DD37=0,"",IF(申込書!$D$6="","",申込書!$D$6))</f>
        <v/>
      </c>
      <c r="BF37" s="95"/>
      <c r="BG37" s="73" t="str" cm="1">
        <f t="array" aca="1" ref="BG37" ca="1">IF(クラス・種目リスト!$A$37=1,INDIRECT("$J37")&amp;INDIRECT("$H37")&amp;RIGHT(INDIRECT("$I37"),1),INDIRECT("$J37")&amp;INDIRECT("$H37"))</f>
        <v/>
      </c>
      <c r="BH37" s="66" t="str" cm="1">
        <f t="array" aca="1" ref="BH37" ca="1">IFERROR(HLOOKUP(INDIRECT("BG37"),クラス・種目リスト!$A$2:$L$33,3,FALSE),"-")</f>
        <v>-</v>
      </c>
      <c r="BI37" s="66" t="str" cm="1">
        <f t="array" aca="1" ref="BI37" ca="1">IFERROR(HLOOKUP(INDIRECT("BG37"),クラス・種目リスト!$A$2:$L$33,4,FALSE),"-")</f>
        <v>-</v>
      </c>
      <c r="BJ37" s="66" t="str" cm="1">
        <f t="array" aca="1" ref="BJ37" ca="1">IFERROR(HLOOKUP(INDIRECT("BG37"),クラス・種目リスト!$A$2:$L$33,5,FALSE),"-")</f>
        <v>-</v>
      </c>
      <c r="BK37" s="66" t="str" cm="1">
        <f t="array" aca="1" ref="BK37" ca="1">IFERROR(HLOOKUP(INDIRECT("BG37"),クラス・種目リスト!$A$2:$L$33,6,FALSE),"-")</f>
        <v>-</v>
      </c>
      <c r="BL37" s="66" t="str" cm="1">
        <f t="array" aca="1" ref="BL37" ca="1">IFERROR(HLOOKUP(INDIRECT("BG37"),クラス・種目リスト!$A$2:$L$33,7,FALSE),"-")</f>
        <v>-</v>
      </c>
      <c r="BM37" s="66" t="str" cm="1">
        <f t="array" aca="1" ref="BM37" ca="1">IFERROR(HLOOKUP(INDIRECT("BG37"),クラス・種目リスト!$A$2:$L$33,8,FALSE),"-")</f>
        <v>-</v>
      </c>
      <c r="BN37" s="66" t="str" cm="1">
        <f t="array" aca="1" ref="BN37" ca="1">IFERROR(HLOOKUP(INDIRECT("BG37"),クラス・種目リスト!$A$2:$L$33,9,FALSE),"-")</f>
        <v>-</v>
      </c>
      <c r="BO37" s="66" t="str" cm="1">
        <f t="array" aca="1" ref="BO37" ca="1">IFERROR(HLOOKUP(INDIRECT("BG37"),クラス・種目リスト!$A$2:$L$33,10,FALSE),"-")</f>
        <v>-</v>
      </c>
      <c r="BP37" s="66" t="str" cm="1">
        <f t="array" aca="1" ref="BP37" ca="1">IFERROR(HLOOKUP(INDIRECT("BG37"),クラス・種目リスト!$A$2:$L$33,11,FALSE),"-")</f>
        <v>-</v>
      </c>
      <c r="BQ37" s="66" t="str" cm="1">
        <f t="array" aca="1" ref="BQ37" ca="1">IFERROR(HLOOKUP(INDIRECT("BG37"),クラス・種目リスト!$A$2:$L$33,12,FALSE),"-")</f>
        <v>-</v>
      </c>
      <c r="BR37" s="66" t="str" cm="1">
        <f t="array" aca="1" ref="BR37" ca="1">IFERROR(HLOOKUP(INDIRECT("BG37"),クラス・種目リスト!$A$2:$L$33,13,FALSE),"-")</f>
        <v>-</v>
      </c>
      <c r="BS37" s="66" t="str" cm="1">
        <f t="array" aca="1" ref="BS37" ca="1">IFERROR(HLOOKUP(INDIRECT("BG37"),クラス・種目リスト!$A$2:$L$33,14,FALSE),"-")</f>
        <v>-</v>
      </c>
      <c r="BT37" s="66" t="str" cm="1">
        <f t="array" aca="1" ref="BT37" ca="1">IFERROR(HLOOKUP(INDIRECT("BG37"),クラス・種目リスト!$A$2:$L$33,15,FALSE),"-")</f>
        <v>-</v>
      </c>
      <c r="BU37" s="66" t="str" cm="1">
        <f t="array" aca="1" ref="BU37" ca="1">IFERROR(HLOOKUP(INDIRECT("BG37"),クラス・種目リスト!$A$2:$L$33,16,FALSE),"-")</f>
        <v>-</v>
      </c>
      <c r="BV37" s="66" t="str" cm="1">
        <f t="array" aca="1" ref="BV37" ca="1">IFERROR(HLOOKUP(INDIRECT("BG37"),クラス・種目リスト!$A$2:$L$33,17,FALSE),"-")</f>
        <v>-</v>
      </c>
      <c r="BW37" s="66" cm="1">
        <f t="array" aca="1" ref="BW37" ca="1">COUNTIF(BH37:BV37,INDIRECT("N37"))</f>
        <v>0</v>
      </c>
      <c r="BX37" s="66" cm="1">
        <f t="array" aca="1" ref="BX37" ca="1">COUNTIF(BH37:BV37,INDIRECT("W37"))</f>
        <v>0</v>
      </c>
      <c r="BY37" s="66"/>
      <c r="BZ37" s="66"/>
      <c r="CA37" s="66"/>
      <c r="CB37" s="66" t="str" cm="1">
        <f t="array" aca="1" ref="CB37" ca="1">IFERROR(HLOOKUP(INDIRECT("BG37"),クラス・種目リスト!$A$2:$L$33,18,FALSE),"-")</f>
        <v>-</v>
      </c>
      <c r="CC37" s="66" t="str" cm="1">
        <f t="array" aca="1" ref="CC37" ca="1">IFERROR(HLOOKUP(INDIRECT("BG37"),クラス・種目リスト!$A$2:$L$33,19,FALSE),"-")</f>
        <v>-</v>
      </c>
      <c r="CD37" s="66" t="str" cm="1">
        <f t="array" aca="1" ref="CD37" ca="1">IFERROR(HLOOKUP(INDIRECT("BG37"),クラス・種目リスト!$A$2:$L$33,20,FALSE),"-")</f>
        <v>-</v>
      </c>
      <c r="CE37" s="66" t="str" cm="1">
        <f t="array" aca="1" ref="CE37" ca="1">IFERROR(HLOOKUP(INDIRECT("BG37"),クラス・種目リスト!$A$2:$L$33,21,FALSE),"-")</f>
        <v>-</v>
      </c>
      <c r="CF37" s="66" t="str" cm="1">
        <f t="array" aca="1" ref="CF37" ca="1">IFERROR(HLOOKUP(INDIRECT("BG37"),クラス・種目リスト!$A$2:$L$33,22,FALSE),"-")</f>
        <v>-</v>
      </c>
      <c r="CG37" s="66" t="str" cm="1">
        <f t="array" aca="1" ref="CG37" ca="1">IFERROR(HLOOKUP(INDIRECT("BG37"),クラス・種目リスト!$A$2:$L$33,23,FALSE),"-")</f>
        <v>-</v>
      </c>
      <c r="CH37" s="66" t="str" cm="1">
        <f t="array" aca="1" ref="CH37" ca="1">IFERROR(HLOOKUP(INDIRECT("BG37"),クラス・種目リスト!$A$2:$L$33,24,FALSE),"-")</f>
        <v>-</v>
      </c>
      <c r="CI37" s="66" t="str" cm="1">
        <f t="array" aca="1" ref="CI37" ca="1">IFERROR(HLOOKUP(INDIRECT("BG37"),クラス・種目リスト!$A$2:$L$33,25,FALSE),"-")</f>
        <v>-</v>
      </c>
      <c r="CJ37" s="66" t="str" cm="1">
        <f t="array" aca="1" ref="CJ37" ca="1">IFERROR(HLOOKUP(INDIRECT("BG37"),クラス・種目リスト!$A$2:$L$33,26,FALSE),"-")</f>
        <v>-</v>
      </c>
      <c r="CK37" s="66" t="str" cm="1">
        <f t="array" aca="1" ref="CK37" ca="1">IFERROR(HLOOKUP(INDIRECT("BG37"),クラス・種目リスト!$A$2:$L$33,27,FALSE),"-")</f>
        <v>-</v>
      </c>
      <c r="CL37" s="66" t="str" cm="1">
        <f t="array" aca="1" ref="CL37" ca="1">IFERROR(HLOOKUP(INDIRECT("BG37"),クラス・種目リスト!$A$2:$L$33,28,FALSE),"-")</f>
        <v>-</v>
      </c>
      <c r="CM37" s="66" t="str" cm="1">
        <f t="array" aca="1" ref="CM37" ca="1">IFERROR(HLOOKUP(INDIRECT("BG37"),クラス・種目リスト!$A$2:$L$33,29,FALSE),"-")</f>
        <v>-</v>
      </c>
      <c r="CN37" s="66" t="str" cm="1">
        <f t="array" aca="1" ref="CN37" ca="1">IFERROR(HLOOKUP(INDIRECT("BG37"),クラス・種目リスト!$A$2:$L$33,30,FALSE),"-")</f>
        <v>-</v>
      </c>
      <c r="CO37" s="66" t="str" cm="1">
        <f t="array" aca="1" ref="CO37" ca="1">IFERROR(HLOOKUP(INDIRECT("BG37"),クラス・種目リスト!$A$2:$L$33,31,FALSE),"-")</f>
        <v>-</v>
      </c>
      <c r="CP37" s="66" t="str" cm="1">
        <f t="array" aca="1" ref="CP37" ca="1">IFERROR(HLOOKUP(INDIRECT("BG37"),クラス・種目リスト!$A$2:$L$33,32,FALSE),"-")</f>
        <v>-</v>
      </c>
      <c r="CQ37" s="66" cm="1">
        <f t="array" aca="1" ref="CQ37" ca="1">COUNTIF(CB37:CP37,INDIRECT("AI37"))</f>
        <v>0</v>
      </c>
      <c r="CR37" s="66" cm="1">
        <f t="array" aca="1" ref="CR37" ca="1">COUNTIF(CB37:CP37,INDIRECT("AR37"))</f>
        <v>0</v>
      </c>
      <c r="CS37" s="66"/>
      <c r="CT37" s="226"/>
      <c r="CU37" s="226"/>
      <c r="CV37" s="226"/>
      <c r="CW37" s="226"/>
      <c r="CX37" s="226"/>
      <c r="CY37" s="226"/>
      <c r="CZ37" s="226"/>
      <c r="DA37" s="67" t="str" cm="1">
        <f t="array" aca="1" ref="DA37" ca="1">INDIRECT("J37")</f>
        <v/>
      </c>
      <c r="DB37" s="226" cm="1">
        <f t="array" aca="1" ref="DB37" ca="1">IF(INDIRECT("N37")="-",0,COUNTA(INDIRECT("N37")))+IF(INDIRECT("W37")="-",0,COUNTA(INDIRECT("W37")))+IF(INDIRECT("AI37")="-",0,COUNTA(INDIRECT("AI37")))+IF(INDIRECT("AR37")="-",0,COUNTA(INDIRECT("AR37")))</f>
        <v>0</v>
      </c>
      <c r="DC37" s="226"/>
      <c r="DD37" s="67" cm="1">
        <f t="array" aca="1" ref="DD37" ca="1">INDIRECT("C37")</f>
        <v>0</v>
      </c>
      <c r="DE37" s="62"/>
      <c r="DF37" s="62" t="str" cm="1">
        <f t="array" aca="1" ref="DF37" ca="1">IFERROR(FIND("《",INDIRECT("N37")),"")</f>
        <v/>
      </c>
      <c r="DG37" s="62" t="str" cm="1">
        <f t="array" aca="1" ref="DG37" ca="1">IFERROR(FIND("《",INDIRECT("W37")),"")</f>
        <v/>
      </c>
      <c r="DH37" s="62" t="str" cm="1">
        <f t="array" aca="1" ref="DH37" ca="1">IFERROR(FIND("《",INDIRECT("AI37")),"")</f>
        <v/>
      </c>
      <c r="DI37" s="62" t="str" cm="1">
        <f t="array" aca="1" ref="DI37" ca="1">IFERROR(FIND("《",INDIRECT("AR37")),"")</f>
        <v/>
      </c>
    </row>
    <row r="38" spans="1:113" ht="19.5" customHeight="1" x14ac:dyDescent="0.15">
      <c r="A38" s="26"/>
      <c r="B38" s="60"/>
      <c r="C38" s="114"/>
      <c r="D38" s="50"/>
      <c r="E38" s="48"/>
      <c r="F38" s="49"/>
      <c r="G38" s="20"/>
      <c r="H38" s="4"/>
      <c r="I38" s="6"/>
      <c r="J38" s="310" t="str">
        <f ca="1">IF(DD38=0,"",IF(申込書!$B$6="","",申込書!$B$6))</f>
        <v/>
      </c>
      <c r="K38" s="311" t="str">
        <f ca="1">IF(DD38=0,"",IF(申込書!$B$4="","",SUBSTITUTE(SUBSTITUTE(申込書!$B$4,"学",""),"校","")))</f>
        <v/>
      </c>
      <c r="L38" s="310" t="str">
        <f ca="1">IF(DD38=0,"",IF(申込書!$D$4="","",ASC(申込書!$D$4)))</f>
        <v/>
      </c>
      <c r="M38" s="26"/>
      <c r="N38" s="23"/>
      <c r="O38" s="15"/>
      <c r="P38" s="16"/>
      <c r="Q38" s="15"/>
      <c r="R38" s="17"/>
      <c r="S38" s="15"/>
      <c r="T38" s="17"/>
      <c r="U38" s="148" t="str">
        <f t="shared" si="2"/>
        <v/>
      </c>
      <c r="V38" s="6"/>
      <c r="W38" s="106"/>
      <c r="X38" s="15"/>
      <c r="Y38" s="16"/>
      <c r="Z38" s="18"/>
      <c r="AA38" s="17"/>
      <c r="AB38" s="19"/>
      <c r="AC38" s="17"/>
      <c r="AD38" s="148" t="str">
        <f t="shared" si="3"/>
        <v/>
      </c>
      <c r="AE38" s="24"/>
      <c r="AF38" s="24"/>
      <c r="AG38" s="4" t="str">
        <f t="shared" ref="AG38:AG55" si="11">IF(AF38="","-","")</f>
        <v>-</v>
      </c>
      <c r="AH38" s="5"/>
      <c r="AI38" s="23"/>
      <c r="AJ38" s="15"/>
      <c r="AK38" s="16"/>
      <c r="AL38" s="18"/>
      <c r="AM38" s="17"/>
      <c r="AN38" s="19"/>
      <c r="AO38" s="17"/>
      <c r="AP38" s="148" t="str">
        <f t="shared" si="4"/>
        <v/>
      </c>
      <c r="AQ38" s="125"/>
      <c r="AR38" s="23"/>
      <c r="AS38" s="15"/>
      <c r="AT38" s="16"/>
      <c r="AU38" s="18"/>
      <c r="AV38" s="17"/>
      <c r="AW38" s="19"/>
      <c r="AX38" s="17"/>
      <c r="AY38" s="148" t="str">
        <f t="shared" si="5"/>
        <v/>
      </c>
      <c r="AZ38" s="106"/>
      <c r="BA38" s="28"/>
      <c r="BB38" s="4" t="str">
        <f t="shared" si="9"/>
        <v>-</v>
      </c>
      <c r="BC38" s="274" t="str">
        <f t="shared" ca="1" si="10"/>
        <v/>
      </c>
      <c r="BD38" s="313" t="str">
        <f t="shared" ca="1" si="7"/>
        <v/>
      </c>
      <c r="BE38" s="314" t="str">
        <f ca="1">IF(DD38=0,"",IF(申込書!$D$6="","",申込書!$D$6))</f>
        <v/>
      </c>
      <c r="BF38" s="95"/>
      <c r="BG38" s="73" t="str" cm="1">
        <f t="array" aca="1" ref="BG38" ca="1">IF(クラス・種目リスト!$A$37=1,INDIRECT("$J38")&amp;INDIRECT("$H38")&amp;RIGHT(INDIRECT("$I38"),1),INDIRECT("$J38")&amp;INDIRECT("$H38"))</f>
        <v/>
      </c>
      <c r="BH38" s="66" t="str" cm="1">
        <f t="array" aca="1" ref="BH38" ca="1">IFERROR(HLOOKUP(INDIRECT("BG38"),クラス・種目リスト!$A$2:$L$33,3,FALSE),"-")</f>
        <v>-</v>
      </c>
      <c r="BI38" s="66" t="str" cm="1">
        <f t="array" aca="1" ref="BI38" ca="1">IFERROR(HLOOKUP(INDIRECT("BG38"),クラス・種目リスト!$A$2:$L$33,4,FALSE),"-")</f>
        <v>-</v>
      </c>
      <c r="BJ38" s="66" t="str" cm="1">
        <f t="array" aca="1" ref="BJ38" ca="1">IFERROR(HLOOKUP(INDIRECT("BG38"),クラス・種目リスト!$A$2:$L$33,5,FALSE),"-")</f>
        <v>-</v>
      </c>
      <c r="BK38" s="66" t="str" cm="1">
        <f t="array" aca="1" ref="BK38" ca="1">IFERROR(HLOOKUP(INDIRECT("BG38"),クラス・種目リスト!$A$2:$L$33,6,FALSE),"-")</f>
        <v>-</v>
      </c>
      <c r="BL38" s="66" t="str" cm="1">
        <f t="array" aca="1" ref="BL38" ca="1">IFERROR(HLOOKUP(INDIRECT("BG38"),クラス・種目リスト!$A$2:$L$33,7,FALSE),"-")</f>
        <v>-</v>
      </c>
      <c r="BM38" s="66" t="str" cm="1">
        <f t="array" aca="1" ref="BM38" ca="1">IFERROR(HLOOKUP(INDIRECT("BG38"),クラス・種目リスト!$A$2:$L$33,8,FALSE),"-")</f>
        <v>-</v>
      </c>
      <c r="BN38" s="66" t="str" cm="1">
        <f t="array" aca="1" ref="BN38" ca="1">IFERROR(HLOOKUP(INDIRECT("BG38"),クラス・種目リスト!$A$2:$L$33,9,FALSE),"-")</f>
        <v>-</v>
      </c>
      <c r="BO38" s="66" t="str" cm="1">
        <f t="array" aca="1" ref="BO38" ca="1">IFERROR(HLOOKUP(INDIRECT("BG38"),クラス・種目リスト!$A$2:$L$33,10,FALSE),"-")</f>
        <v>-</v>
      </c>
      <c r="BP38" s="66" t="str" cm="1">
        <f t="array" aca="1" ref="BP38" ca="1">IFERROR(HLOOKUP(INDIRECT("BG38"),クラス・種目リスト!$A$2:$L$33,11,FALSE),"-")</f>
        <v>-</v>
      </c>
      <c r="BQ38" s="66" t="str" cm="1">
        <f t="array" aca="1" ref="BQ38" ca="1">IFERROR(HLOOKUP(INDIRECT("BG38"),クラス・種目リスト!$A$2:$L$33,12,FALSE),"-")</f>
        <v>-</v>
      </c>
      <c r="BR38" s="66" t="str" cm="1">
        <f t="array" aca="1" ref="BR38" ca="1">IFERROR(HLOOKUP(INDIRECT("BG38"),クラス・種目リスト!$A$2:$L$33,13,FALSE),"-")</f>
        <v>-</v>
      </c>
      <c r="BS38" s="66" t="str" cm="1">
        <f t="array" aca="1" ref="BS38" ca="1">IFERROR(HLOOKUP(INDIRECT("BG38"),クラス・種目リスト!$A$2:$L$33,14,FALSE),"-")</f>
        <v>-</v>
      </c>
      <c r="BT38" s="66" t="str" cm="1">
        <f t="array" aca="1" ref="BT38" ca="1">IFERROR(HLOOKUP(INDIRECT("BG38"),クラス・種目リスト!$A$2:$L$33,15,FALSE),"-")</f>
        <v>-</v>
      </c>
      <c r="BU38" s="66" t="str" cm="1">
        <f t="array" aca="1" ref="BU38" ca="1">IFERROR(HLOOKUP(INDIRECT("BG38"),クラス・種目リスト!$A$2:$L$33,16,FALSE),"-")</f>
        <v>-</v>
      </c>
      <c r="BV38" s="66" t="str" cm="1">
        <f t="array" aca="1" ref="BV38" ca="1">IFERROR(HLOOKUP(INDIRECT("BG38"),クラス・種目リスト!$A$2:$L$33,17,FALSE),"-")</f>
        <v>-</v>
      </c>
      <c r="BW38" s="66" cm="1">
        <f t="array" aca="1" ref="BW38" ca="1">COUNTIF(BH38:BV38,INDIRECT("N38"))</f>
        <v>0</v>
      </c>
      <c r="BX38" s="66" cm="1">
        <f t="array" aca="1" ref="BX38" ca="1">COUNTIF(BH38:BV38,INDIRECT("W38"))</f>
        <v>0</v>
      </c>
      <c r="BY38" s="66"/>
      <c r="BZ38" s="66"/>
      <c r="CA38" s="66"/>
      <c r="CB38" s="66" t="str" cm="1">
        <f t="array" aca="1" ref="CB38" ca="1">IFERROR(HLOOKUP(INDIRECT("BG38"),クラス・種目リスト!$A$2:$L$33,18,FALSE),"-")</f>
        <v>-</v>
      </c>
      <c r="CC38" s="66" t="str" cm="1">
        <f t="array" aca="1" ref="CC38" ca="1">IFERROR(HLOOKUP(INDIRECT("BG38"),クラス・種目リスト!$A$2:$L$33,19,FALSE),"-")</f>
        <v>-</v>
      </c>
      <c r="CD38" s="66" t="str" cm="1">
        <f t="array" aca="1" ref="CD38" ca="1">IFERROR(HLOOKUP(INDIRECT("BG38"),クラス・種目リスト!$A$2:$L$33,20,FALSE),"-")</f>
        <v>-</v>
      </c>
      <c r="CE38" s="66" t="str" cm="1">
        <f t="array" aca="1" ref="CE38" ca="1">IFERROR(HLOOKUP(INDIRECT("BG38"),クラス・種目リスト!$A$2:$L$33,21,FALSE),"-")</f>
        <v>-</v>
      </c>
      <c r="CF38" s="66" t="str" cm="1">
        <f t="array" aca="1" ref="CF38" ca="1">IFERROR(HLOOKUP(INDIRECT("BG38"),クラス・種目リスト!$A$2:$L$33,22,FALSE),"-")</f>
        <v>-</v>
      </c>
      <c r="CG38" s="66" t="str" cm="1">
        <f t="array" aca="1" ref="CG38" ca="1">IFERROR(HLOOKUP(INDIRECT("BG38"),クラス・種目リスト!$A$2:$L$33,23,FALSE),"-")</f>
        <v>-</v>
      </c>
      <c r="CH38" s="66" t="str" cm="1">
        <f t="array" aca="1" ref="CH38" ca="1">IFERROR(HLOOKUP(INDIRECT("BG38"),クラス・種目リスト!$A$2:$L$33,24,FALSE),"-")</f>
        <v>-</v>
      </c>
      <c r="CI38" s="66" t="str" cm="1">
        <f t="array" aca="1" ref="CI38" ca="1">IFERROR(HLOOKUP(INDIRECT("BG38"),クラス・種目リスト!$A$2:$L$33,25,FALSE),"-")</f>
        <v>-</v>
      </c>
      <c r="CJ38" s="66" t="str" cm="1">
        <f t="array" aca="1" ref="CJ38" ca="1">IFERROR(HLOOKUP(INDIRECT("BG38"),クラス・種目リスト!$A$2:$L$33,26,FALSE),"-")</f>
        <v>-</v>
      </c>
      <c r="CK38" s="66" t="str" cm="1">
        <f t="array" aca="1" ref="CK38" ca="1">IFERROR(HLOOKUP(INDIRECT("BG38"),クラス・種目リスト!$A$2:$L$33,27,FALSE),"-")</f>
        <v>-</v>
      </c>
      <c r="CL38" s="66" t="str" cm="1">
        <f t="array" aca="1" ref="CL38" ca="1">IFERROR(HLOOKUP(INDIRECT("BG38"),クラス・種目リスト!$A$2:$L$33,28,FALSE),"-")</f>
        <v>-</v>
      </c>
      <c r="CM38" s="66" t="str" cm="1">
        <f t="array" aca="1" ref="CM38" ca="1">IFERROR(HLOOKUP(INDIRECT("BG38"),クラス・種目リスト!$A$2:$L$33,29,FALSE),"-")</f>
        <v>-</v>
      </c>
      <c r="CN38" s="66" t="str" cm="1">
        <f t="array" aca="1" ref="CN38" ca="1">IFERROR(HLOOKUP(INDIRECT("BG38"),クラス・種目リスト!$A$2:$L$33,30,FALSE),"-")</f>
        <v>-</v>
      </c>
      <c r="CO38" s="66" t="str" cm="1">
        <f t="array" aca="1" ref="CO38" ca="1">IFERROR(HLOOKUP(INDIRECT("BG38"),クラス・種目リスト!$A$2:$L$33,31,FALSE),"-")</f>
        <v>-</v>
      </c>
      <c r="CP38" s="66" t="str" cm="1">
        <f t="array" aca="1" ref="CP38" ca="1">IFERROR(HLOOKUP(INDIRECT("BG38"),クラス・種目リスト!$A$2:$L$33,32,FALSE),"-")</f>
        <v>-</v>
      </c>
      <c r="CQ38" s="66" cm="1">
        <f t="array" aca="1" ref="CQ38" ca="1">COUNTIF(CB38:CP38,INDIRECT("AI38"))</f>
        <v>0</v>
      </c>
      <c r="CR38" s="66" cm="1">
        <f t="array" aca="1" ref="CR38" ca="1">COUNTIF(CB38:CP38,INDIRECT("AR38"))</f>
        <v>0</v>
      </c>
      <c r="CS38" s="66"/>
      <c r="CT38" s="226"/>
      <c r="CU38" s="226"/>
      <c r="CV38" s="226"/>
      <c r="CW38" s="226"/>
      <c r="CX38" s="226"/>
      <c r="CY38" s="226"/>
      <c r="CZ38" s="226"/>
      <c r="DA38" s="67" t="str" cm="1">
        <f t="array" aca="1" ref="DA38" ca="1">INDIRECT("J38")</f>
        <v/>
      </c>
      <c r="DB38" s="226" cm="1">
        <f t="array" aca="1" ref="DB38" ca="1">IF(INDIRECT("N38")="-",0,COUNTA(INDIRECT("N38")))+IF(INDIRECT("W38")="-",0,COUNTA(INDIRECT("W38")))+IF(INDIRECT("AI38")="-",0,COUNTA(INDIRECT("AI38")))+IF(INDIRECT("AR38")="-",0,COUNTA(INDIRECT("AR38")))</f>
        <v>0</v>
      </c>
      <c r="DC38" s="226"/>
      <c r="DD38" s="67" cm="1">
        <f t="array" aca="1" ref="DD38" ca="1">INDIRECT("C38")</f>
        <v>0</v>
      </c>
      <c r="DE38" s="62"/>
      <c r="DF38" s="62" t="str" cm="1">
        <f t="array" aca="1" ref="DF38" ca="1">IFERROR(FIND("《",INDIRECT("N38")),"")</f>
        <v/>
      </c>
      <c r="DG38" s="62" t="str" cm="1">
        <f t="array" aca="1" ref="DG38" ca="1">IFERROR(FIND("《",INDIRECT("W38")),"")</f>
        <v/>
      </c>
      <c r="DH38" s="62" t="str" cm="1">
        <f t="array" aca="1" ref="DH38" ca="1">IFERROR(FIND("《",INDIRECT("AI38")),"")</f>
        <v/>
      </c>
      <c r="DI38" s="62" t="str" cm="1">
        <f t="array" aca="1" ref="DI38" ca="1">IFERROR(FIND("《",INDIRECT("AR38")),"")</f>
        <v/>
      </c>
    </row>
    <row r="39" spans="1:113" ht="19.5" customHeight="1" x14ac:dyDescent="0.15">
      <c r="A39" s="26"/>
      <c r="B39" s="60"/>
      <c r="C39" s="113"/>
      <c r="D39" s="47"/>
      <c r="E39" s="48"/>
      <c r="F39" s="49"/>
      <c r="G39" s="20"/>
      <c r="H39" s="4"/>
      <c r="I39" s="6"/>
      <c r="J39" s="310" t="str">
        <f ca="1">IF(DD39=0,"",IF(申込書!$B$6="","",申込書!$B$6))</f>
        <v/>
      </c>
      <c r="K39" s="311" t="str">
        <f ca="1">IF(DD39=0,"",IF(申込書!$B$4="","",SUBSTITUTE(SUBSTITUTE(申込書!$B$4,"学",""),"校","")))</f>
        <v/>
      </c>
      <c r="L39" s="310" t="str">
        <f ca="1">IF(DD39=0,"",IF(申込書!$D$4="","",ASC(申込書!$D$4)))</f>
        <v/>
      </c>
      <c r="M39" s="26"/>
      <c r="N39" s="23"/>
      <c r="O39" s="15"/>
      <c r="P39" s="16"/>
      <c r="Q39" s="15"/>
      <c r="R39" s="17"/>
      <c r="S39" s="15"/>
      <c r="T39" s="17"/>
      <c r="U39" s="148" t="str">
        <f t="shared" si="2"/>
        <v/>
      </c>
      <c r="V39" s="6"/>
      <c r="W39" s="106"/>
      <c r="X39" s="15"/>
      <c r="Y39" s="16"/>
      <c r="Z39" s="18"/>
      <c r="AA39" s="17"/>
      <c r="AB39" s="19"/>
      <c r="AC39" s="17"/>
      <c r="AD39" s="148" t="str">
        <f t="shared" si="3"/>
        <v/>
      </c>
      <c r="AE39" s="24"/>
      <c r="AF39" s="24"/>
      <c r="AG39" s="4" t="str">
        <f t="shared" si="11"/>
        <v>-</v>
      </c>
      <c r="AH39" s="5"/>
      <c r="AI39" s="23"/>
      <c r="AJ39" s="15"/>
      <c r="AK39" s="16"/>
      <c r="AL39" s="18"/>
      <c r="AM39" s="17"/>
      <c r="AN39" s="19"/>
      <c r="AO39" s="17"/>
      <c r="AP39" s="148" t="str">
        <f t="shared" si="4"/>
        <v/>
      </c>
      <c r="AQ39" s="125"/>
      <c r="AR39" s="23"/>
      <c r="AS39" s="15"/>
      <c r="AT39" s="16"/>
      <c r="AU39" s="18"/>
      <c r="AV39" s="17"/>
      <c r="AW39" s="19"/>
      <c r="AX39" s="17"/>
      <c r="AY39" s="148" t="str">
        <f t="shared" si="5"/>
        <v/>
      </c>
      <c r="AZ39" s="106"/>
      <c r="BA39" s="28"/>
      <c r="BB39" s="4" t="str">
        <f t="shared" si="9"/>
        <v>-</v>
      </c>
      <c r="BC39" s="274" t="str">
        <f t="shared" ca="1" si="10"/>
        <v/>
      </c>
      <c r="BD39" s="313" t="str">
        <f t="shared" ca="1" si="7"/>
        <v/>
      </c>
      <c r="BE39" s="314" t="str">
        <f ca="1">IF(DD39=0,"",IF(申込書!$D$6="","",申込書!$D$6))</f>
        <v/>
      </c>
      <c r="BF39" s="95"/>
      <c r="BG39" s="73" t="str" cm="1">
        <f t="array" aca="1" ref="BG39" ca="1">IF(クラス・種目リスト!$A$37=1,INDIRECT("$J39")&amp;INDIRECT("$H39")&amp;RIGHT(INDIRECT("$I39"),1),INDIRECT("$J39")&amp;INDIRECT("$H39"))</f>
        <v/>
      </c>
      <c r="BH39" s="66" t="str" cm="1">
        <f t="array" aca="1" ref="BH39" ca="1">IFERROR(HLOOKUP(INDIRECT("BG39"),クラス・種目リスト!$A$2:$L$33,3,FALSE),"-")</f>
        <v>-</v>
      </c>
      <c r="BI39" s="66" t="str" cm="1">
        <f t="array" aca="1" ref="BI39" ca="1">IFERROR(HLOOKUP(INDIRECT("BG39"),クラス・種目リスト!$A$2:$L$33,4,FALSE),"-")</f>
        <v>-</v>
      </c>
      <c r="BJ39" s="66" t="str" cm="1">
        <f t="array" aca="1" ref="BJ39" ca="1">IFERROR(HLOOKUP(INDIRECT("BG39"),クラス・種目リスト!$A$2:$L$33,5,FALSE),"-")</f>
        <v>-</v>
      </c>
      <c r="BK39" s="66" t="str" cm="1">
        <f t="array" aca="1" ref="BK39" ca="1">IFERROR(HLOOKUP(INDIRECT("BG39"),クラス・種目リスト!$A$2:$L$33,6,FALSE),"-")</f>
        <v>-</v>
      </c>
      <c r="BL39" s="66" t="str" cm="1">
        <f t="array" aca="1" ref="BL39" ca="1">IFERROR(HLOOKUP(INDIRECT("BG39"),クラス・種目リスト!$A$2:$L$33,7,FALSE),"-")</f>
        <v>-</v>
      </c>
      <c r="BM39" s="66" t="str" cm="1">
        <f t="array" aca="1" ref="BM39" ca="1">IFERROR(HLOOKUP(INDIRECT("BG39"),クラス・種目リスト!$A$2:$L$33,8,FALSE),"-")</f>
        <v>-</v>
      </c>
      <c r="BN39" s="66" t="str" cm="1">
        <f t="array" aca="1" ref="BN39" ca="1">IFERROR(HLOOKUP(INDIRECT("BG39"),クラス・種目リスト!$A$2:$L$33,9,FALSE),"-")</f>
        <v>-</v>
      </c>
      <c r="BO39" s="66" t="str" cm="1">
        <f t="array" aca="1" ref="BO39" ca="1">IFERROR(HLOOKUP(INDIRECT("BG39"),クラス・種目リスト!$A$2:$L$33,10,FALSE),"-")</f>
        <v>-</v>
      </c>
      <c r="BP39" s="66" t="str" cm="1">
        <f t="array" aca="1" ref="BP39" ca="1">IFERROR(HLOOKUP(INDIRECT("BG39"),クラス・種目リスト!$A$2:$L$33,11,FALSE),"-")</f>
        <v>-</v>
      </c>
      <c r="BQ39" s="66" t="str" cm="1">
        <f t="array" aca="1" ref="BQ39" ca="1">IFERROR(HLOOKUP(INDIRECT("BG39"),クラス・種目リスト!$A$2:$L$33,12,FALSE),"-")</f>
        <v>-</v>
      </c>
      <c r="BR39" s="66" t="str" cm="1">
        <f t="array" aca="1" ref="BR39" ca="1">IFERROR(HLOOKUP(INDIRECT("BG39"),クラス・種目リスト!$A$2:$L$33,13,FALSE),"-")</f>
        <v>-</v>
      </c>
      <c r="BS39" s="66" t="str" cm="1">
        <f t="array" aca="1" ref="BS39" ca="1">IFERROR(HLOOKUP(INDIRECT("BG39"),クラス・種目リスト!$A$2:$L$33,14,FALSE),"-")</f>
        <v>-</v>
      </c>
      <c r="BT39" s="66" t="str" cm="1">
        <f t="array" aca="1" ref="BT39" ca="1">IFERROR(HLOOKUP(INDIRECT("BG39"),クラス・種目リスト!$A$2:$L$33,15,FALSE),"-")</f>
        <v>-</v>
      </c>
      <c r="BU39" s="66" t="str" cm="1">
        <f t="array" aca="1" ref="BU39" ca="1">IFERROR(HLOOKUP(INDIRECT("BG39"),クラス・種目リスト!$A$2:$L$33,16,FALSE),"-")</f>
        <v>-</v>
      </c>
      <c r="BV39" s="66" t="str" cm="1">
        <f t="array" aca="1" ref="BV39" ca="1">IFERROR(HLOOKUP(INDIRECT("BG39"),クラス・種目リスト!$A$2:$L$33,17,FALSE),"-")</f>
        <v>-</v>
      </c>
      <c r="BW39" s="66" cm="1">
        <f t="array" aca="1" ref="BW39" ca="1">COUNTIF(BH39:BV39,INDIRECT("N39"))</f>
        <v>0</v>
      </c>
      <c r="BX39" s="66" cm="1">
        <f t="array" aca="1" ref="BX39" ca="1">COUNTIF(BH39:BV39,INDIRECT("W39"))</f>
        <v>0</v>
      </c>
      <c r="BY39" s="66"/>
      <c r="BZ39" s="66"/>
      <c r="CA39" s="66"/>
      <c r="CB39" s="66" t="str" cm="1">
        <f t="array" aca="1" ref="CB39" ca="1">IFERROR(HLOOKUP(INDIRECT("BG39"),クラス・種目リスト!$A$2:$L$33,18,FALSE),"-")</f>
        <v>-</v>
      </c>
      <c r="CC39" s="66" t="str" cm="1">
        <f t="array" aca="1" ref="CC39" ca="1">IFERROR(HLOOKUP(INDIRECT("BG39"),クラス・種目リスト!$A$2:$L$33,19,FALSE),"-")</f>
        <v>-</v>
      </c>
      <c r="CD39" s="66" t="str" cm="1">
        <f t="array" aca="1" ref="CD39" ca="1">IFERROR(HLOOKUP(INDIRECT("BG39"),クラス・種目リスト!$A$2:$L$33,20,FALSE),"-")</f>
        <v>-</v>
      </c>
      <c r="CE39" s="66" t="str" cm="1">
        <f t="array" aca="1" ref="CE39" ca="1">IFERROR(HLOOKUP(INDIRECT("BG39"),クラス・種目リスト!$A$2:$L$33,21,FALSE),"-")</f>
        <v>-</v>
      </c>
      <c r="CF39" s="66" t="str" cm="1">
        <f t="array" aca="1" ref="CF39" ca="1">IFERROR(HLOOKUP(INDIRECT("BG39"),クラス・種目リスト!$A$2:$L$33,22,FALSE),"-")</f>
        <v>-</v>
      </c>
      <c r="CG39" s="66" t="str" cm="1">
        <f t="array" aca="1" ref="CG39" ca="1">IFERROR(HLOOKUP(INDIRECT("BG39"),クラス・種目リスト!$A$2:$L$33,23,FALSE),"-")</f>
        <v>-</v>
      </c>
      <c r="CH39" s="66" t="str" cm="1">
        <f t="array" aca="1" ref="CH39" ca="1">IFERROR(HLOOKUP(INDIRECT("BG39"),クラス・種目リスト!$A$2:$L$33,24,FALSE),"-")</f>
        <v>-</v>
      </c>
      <c r="CI39" s="66" t="str" cm="1">
        <f t="array" aca="1" ref="CI39" ca="1">IFERROR(HLOOKUP(INDIRECT("BG39"),クラス・種目リスト!$A$2:$L$33,25,FALSE),"-")</f>
        <v>-</v>
      </c>
      <c r="CJ39" s="66" t="str" cm="1">
        <f t="array" aca="1" ref="CJ39" ca="1">IFERROR(HLOOKUP(INDIRECT("BG39"),クラス・種目リスト!$A$2:$L$33,26,FALSE),"-")</f>
        <v>-</v>
      </c>
      <c r="CK39" s="66" t="str" cm="1">
        <f t="array" aca="1" ref="CK39" ca="1">IFERROR(HLOOKUP(INDIRECT("BG39"),クラス・種目リスト!$A$2:$L$33,27,FALSE),"-")</f>
        <v>-</v>
      </c>
      <c r="CL39" s="66" t="str" cm="1">
        <f t="array" aca="1" ref="CL39" ca="1">IFERROR(HLOOKUP(INDIRECT("BG39"),クラス・種目リスト!$A$2:$L$33,28,FALSE),"-")</f>
        <v>-</v>
      </c>
      <c r="CM39" s="66" t="str" cm="1">
        <f t="array" aca="1" ref="CM39" ca="1">IFERROR(HLOOKUP(INDIRECT("BG39"),クラス・種目リスト!$A$2:$L$33,29,FALSE),"-")</f>
        <v>-</v>
      </c>
      <c r="CN39" s="66" t="str" cm="1">
        <f t="array" aca="1" ref="CN39" ca="1">IFERROR(HLOOKUP(INDIRECT("BG39"),クラス・種目リスト!$A$2:$L$33,30,FALSE),"-")</f>
        <v>-</v>
      </c>
      <c r="CO39" s="66" t="str" cm="1">
        <f t="array" aca="1" ref="CO39" ca="1">IFERROR(HLOOKUP(INDIRECT("BG39"),クラス・種目リスト!$A$2:$L$33,31,FALSE),"-")</f>
        <v>-</v>
      </c>
      <c r="CP39" s="66" t="str" cm="1">
        <f t="array" aca="1" ref="CP39" ca="1">IFERROR(HLOOKUP(INDIRECT("BG39"),クラス・種目リスト!$A$2:$L$33,32,FALSE),"-")</f>
        <v>-</v>
      </c>
      <c r="CQ39" s="66" cm="1">
        <f t="array" aca="1" ref="CQ39" ca="1">COUNTIF(CB39:CP39,INDIRECT("AI39"))</f>
        <v>0</v>
      </c>
      <c r="CR39" s="66" cm="1">
        <f t="array" aca="1" ref="CR39" ca="1">COUNTIF(CB39:CP39,INDIRECT("AR39"))</f>
        <v>0</v>
      </c>
      <c r="CS39" s="66"/>
      <c r="CT39" s="226"/>
      <c r="CU39" s="226"/>
      <c r="CV39" s="226"/>
      <c r="CW39" s="226"/>
      <c r="CX39" s="226"/>
      <c r="CY39" s="226"/>
      <c r="CZ39" s="226"/>
      <c r="DA39" s="67" t="str" cm="1">
        <f t="array" aca="1" ref="DA39" ca="1">INDIRECT("J39")</f>
        <v/>
      </c>
      <c r="DB39" s="226" cm="1">
        <f t="array" aca="1" ref="DB39" ca="1">IF(INDIRECT("N39")="-",0,COUNTA(INDIRECT("N39")))+IF(INDIRECT("W39")="-",0,COUNTA(INDIRECT("W39")))+IF(INDIRECT("AI39")="-",0,COUNTA(INDIRECT("AI39")))+IF(INDIRECT("AR39")="-",0,COUNTA(INDIRECT("AR39")))</f>
        <v>0</v>
      </c>
      <c r="DC39" s="226"/>
      <c r="DD39" s="67" cm="1">
        <f t="array" aca="1" ref="DD39" ca="1">INDIRECT("C39")</f>
        <v>0</v>
      </c>
      <c r="DE39" s="62"/>
      <c r="DF39" s="62" t="str" cm="1">
        <f t="array" aca="1" ref="DF39" ca="1">IFERROR(FIND("《",INDIRECT("N39")),"")</f>
        <v/>
      </c>
      <c r="DG39" s="62" t="str" cm="1">
        <f t="array" aca="1" ref="DG39" ca="1">IFERROR(FIND("《",INDIRECT("W39")),"")</f>
        <v/>
      </c>
      <c r="DH39" s="62" t="str" cm="1">
        <f t="array" aca="1" ref="DH39" ca="1">IFERROR(FIND("《",INDIRECT("AI39")),"")</f>
        <v/>
      </c>
      <c r="DI39" s="62" t="str" cm="1">
        <f t="array" aca="1" ref="DI39" ca="1">IFERROR(FIND("《",INDIRECT("AR39")),"")</f>
        <v/>
      </c>
    </row>
    <row r="40" spans="1:113" ht="19.5" customHeight="1" x14ac:dyDescent="0.15">
      <c r="A40" s="26"/>
      <c r="B40" s="60"/>
      <c r="C40" s="114"/>
      <c r="D40" s="50"/>
      <c r="E40" s="48"/>
      <c r="F40" s="49"/>
      <c r="G40" s="20"/>
      <c r="H40" s="4"/>
      <c r="I40" s="6"/>
      <c r="J40" s="310" t="str">
        <f ca="1">IF(DD40=0,"",IF(申込書!$B$6="","",申込書!$B$6))</f>
        <v/>
      </c>
      <c r="K40" s="311" t="str">
        <f ca="1">IF(DD40=0,"",IF(申込書!$B$4="","",SUBSTITUTE(SUBSTITUTE(申込書!$B$4,"学",""),"校","")))</f>
        <v/>
      </c>
      <c r="L40" s="310" t="str">
        <f ca="1">IF(DD40=0,"",IF(申込書!$D$4="","",ASC(申込書!$D$4)))</f>
        <v/>
      </c>
      <c r="M40" s="26"/>
      <c r="N40" s="23"/>
      <c r="O40" s="15"/>
      <c r="P40" s="16"/>
      <c r="Q40" s="15"/>
      <c r="R40" s="17"/>
      <c r="S40" s="15"/>
      <c r="T40" s="17"/>
      <c r="U40" s="148" t="str">
        <f t="shared" si="2"/>
        <v/>
      </c>
      <c r="V40" s="6"/>
      <c r="W40" s="106"/>
      <c r="X40" s="15"/>
      <c r="Y40" s="16"/>
      <c r="Z40" s="18"/>
      <c r="AA40" s="17"/>
      <c r="AB40" s="19"/>
      <c r="AC40" s="17"/>
      <c r="AD40" s="148" t="str">
        <f t="shared" si="3"/>
        <v/>
      </c>
      <c r="AE40" s="24"/>
      <c r="AF40" s="24"/>
      <c r="AG40" s="4" t="str">
        <f t="shared" si="11"/>
        <v>-</v>
      </c>
      <c r="AH40" s="5"/>
      <c r="AI40" s="23"/>
      <c r="AJ40" s="15"/>
      <c r="AK40" s="16"/>
      <c r="AL40" s="18"/>
      <c r="AM40" s="17"/>
      <c r="AN40" s="19"/>
      <c r="AO40" s="17"/>
      <c r="AP40" s="148" t="str">
        <f t="shared" si="4"/>
        <v/>
      </c>
      <c r="AQ40" s="125"/>
      <c r="AR40" s="23"/>
      <c r="AS40" s="15"/>
      <c r="AT40" s="16"/>
      <c r="AU40" s="18"/>
      <c r="AV40" s="17"/>
      <c r="AW40" s="19"/>
      <c r="AX40" s="17"/>
      <c r="AY40" s="148" t="str">
        <f t="shared" si="5"/>
        <v/>
      </c>
      <c r="AZ40" s="106"/>
      <c r="BA40" s="28"/>
      <c r="BB40" s="4" t="str">
        <f t="shared" si="9"/>
        <v>-</v>
      </c>
      <c r="BC40" s="274" t="str">
        <f t="shared" ca="1" si="10"/>
        <v/>
      </c>
      <c r="BD40" s="313" t="str">
        <f t="shared" ca="1" si="7"/>
        <v/>
      </c>
      <c r="BE40" s="314" t="str">
        <f ca="1">IF(DD40=0,"",IF(申込書!$D$6="","",申込書!$D$6))</f>
        <v/>
      </c>
      <c r="BF40" s="95"/>
      <c r="BG40" s="73" t="str" cm="1">
        <f t="array" aca="1" ref="BG40" ca="1">IF(クラス・種目リスト!$A$37=1,INDIRECT("$J40")&amp;INDIRECT("$H40")&amp;RIGHT(INDIRECT("$I40"),1),INDIRECT("$J40")&amp;INDIRECT("$H40"))</f>
        <v/>
      </c>
      <c r="BH40" s="66" t="str" cm="1">
        <f t="array" aca="1" ref="BH40" ca="1">IFERROR(HLOOKUP(INDIRECT("BG40"),クラス・種目リスト!$A$2:$L$33,3,FALSE),"-")</f>
        <v>-</v>
      </c>
      <c r="BI40" s="66" t="str" cm="1">
        <f t="array" aca="1" ref="BI40" ca="1">IFERROR(HLOOKUP(INDIRECT("BG40"),クラス・種目リスト!$A$2:$L$33,4,FALSE),"-")</f>
        <v>-</v>
      </c>
      <c r="BJ40" s="66" t="str" cm="1">
        <f t="array" aca="1" ref="BJ40" ca="1">IFERROR(HLOOKUP(INDIRECT("BG40"),クラス・種目リスト!$A$2:$L$33,5,FALSE),"-")</f>
        <v>-</v>
      </c>
      <c r="BK40" s="66" t="str" cm="1">
        <f t="array" aca="1" ref="BK40" ca="1">IFERROR(HLOOKUP(INDIRECT("BG40"),クラス・種目リスト!$A$2:$L$33,6,FALSE),"-")</f>
        <v>-</v>
      </c>
      <c r="BL40" s="66" t="str" cm="1">
        <f t="array" aca="1" ref="BL40" ca="1">IFERROR(HLOOKUP(INDIRECT("BG40"),クラス・種目リスト!$A$2:$L$33,7,FALSE),"-")</f>
        <v>-</v>
      </c>
      <c r="BM40" s="66" t="str" cm="1">
        <f t="array" aca="1" ref="BM40" ca="1">IFERROR(HLOOKUP(INDIRECT("BG40"),クラス・種目リスト!$A$2:$L$33,8,FALSE),"-")</f>
        <v>-</v>
      </c>
      <c r="BN40" s="66" t="str" cm="1">
        <f t="array" aca="1" ref="BN40" ca="1">IFERROR(HLOOKUP(INDIRECT("BG40"),クラス・種目リスト!$A$2:$L$33,9,FALSE),"-")</f>
        <v>-</v>
      </c>
      <c r="BO40" s="66" t="str" cm="1">
        <f t="array" aca="1" ref="BO40" ca="1">IFERROR(HLOOKUP(INDIRECT("BG40"),クラス・種目リスト!$A$2:$L$33,10,FALSE),"-")</f>
        <v>-</v>
      </c>
      <c r="BP40" s="66" t="str" cm="1">
        <f t="array" aca="1" ref="BP40" ca="1">IFERROR(HLOOKUP(INDIRECT("BG40"),クラス・種目リスト!$A$2:$L$33,11,FALSE),"-")</f>
        <v>-</v>
      </c>
      <c r="BQ40" s="66" t="str" cm="1">
        <f t="array" aca="1" ref="BQ40" ca="1">IFERROR(HLOOKUP(INDIRECT("BG40"),クラス・種目リスト!$A$2:$L$33,12,FALSE),"-")</f>
        <v>-</v>
      </c>
      <c r="BR40" s="66" t="str" cm="1">
        <f t="array" aca="1" ref="BR40" ca="1">IFERROR(HLOOKUP(INDIRECT("BG40"),クラス・種目リスト!$A$2:$L$33,13,FALSE),"-")</f>
        <v>-</v>
      </c>
      <c r="BS40" s="66" t="str" cm="1">
        <f t="array" aca="1" ref="BS40" ca="1">IFERROR(HLOOKUP(INDIRECT("BG40"),クラス・種目リスト!$A$2:$L$33,14,FALSE),"-")</f>
        <v>-</v>
      </c>
      <c r="BT40" s="66" t="str" cm="1">
        <f t="array" aca="1" ref="BT40" ca="1">IFERROR(HLOOKUP(INDIRECT("BG40"),クラス・種目リスト!$A$2:$L$33,15,FALSE),"-")</f>
        <v>-</v>
      </c>
      <c r="BU40" s="66" t="str" cm="1">
        <f t="array" aca="1" ref="BU40" ca="1">IFERROR(HLOOKUP(INDIRECT("BG40"),クラス・種目リスト!$A$2:$L$33,16,FALSE),"-")</f>
        <v>-</v>
      </c>
      <c r="BV40" s="66" t="str" cm="1">
        <f t="array" aca="1" ref="BV40" ca="1">IFERROR(HLOOKUP(INDIRECT("BG40"),クラス・種目リスト!$A$2:$L$33,17,FALSE),"-")</f>
        <v>-</v>
      </c>
      <c r="BW40" s="66" cm="1">
        <f t="array" aca="1" ref="BW40" ca="1">COUNTIF(BH40:BV40,INDIRECT("N40"))</f>
        <v>0</v>
      </c>
      <c r="BX40" s="66" cm="1">
        <f t="array" aca="1" ref="BX40" ca="1">COUNTIF(BH40:BV40,INDIRECT("W40"))</f>
        <v>0</v>
      </c>
      <c r="BY40" s="66"/>
      <c r="BZ40" s="66"/>
      <c r="CA40" s="66"/>
      <c r="CB40" s="66" t="str" cm="1">
        <f t="array" aca="1" ref="CB40" ca="1">IFERROR(HLOOKUP(INDIRECT("BG40"),クラス・種目リスト!$A$2:$L$33,18,FALSE),"-")</f>
        <v>-</v>
      </c>
      <c r="CC40" s="66" t="str" cm="1">
        <f t="array" aca="1" ref="CC40" ca="1">IFERROR(HLOOKUP(INDIRECT("BG40"),クラス・種目リスト!$A$2:$L$33,19,FALSE),"-")</f>
        <v>-</v>
      </c>
      <c r="CD40" s="66" t="str" cm="1">
        <f t="array" aca="1" ref="CD40" ca="1">IFERROR(HLOOKUP(INDIRECT("BG40"),クラス・種目リスト!$A$2:$L$33,20,FALSE),"-")</f>
        <v>-</v>
      </c>
      <c r="CE40" s="66" t="str" cm="1">
        <f t="array" aca="1" ref="CE40" ca="1">IFERROR(HLOOKUP(INDIRECT("BG40"),クラス・種目リスト!$A$2:$L$33,21,FALSE),"-")</f>
        <v>-</v>
      </c>
      <c r="CF40" s="66" t="str" cm="1">
        <f t="array" aca="1" ref="CF40" ca="1">IFERROR(HLOOKUP(INDIRECT("BG40"),クラス・種目リスト!$A$2:$L$33,22,FALSE),"-")</f>
        <v>-</v>
      </c>
      <c r="CG40" s="66" t="str" cm="1">
        <f t="array" aca="1" ref="CG40" ca="1">IFERROR(HLOOKUP(INDIRECT("BG40"),クラス・種目リスト!$A$2:$L$33,23,FALSE),"-")</f>
        <v>-</v>
      </c>
      <c r="CH40" s="66" t="str" cm="1">
        <f t="array" aca="1" ref="CH40" ca="1">IFERROR(HLOOKUP(INDIRECT("BG40"),クラス・種目リスト!$A$2:$L$33,24,FALSE),"-")</f>
        <v>-</v>
      </c>
      <c r="CI40" s="66" t="str" cm="1">
        <f t="array" aca="1" ref="CI40" ca="1">IFERROR(HLOOKUP(INDIRECT("BG40"),クラス・種目リスト!$A$2:$L$33,25,FALSE),"-")</f>
        <v>-</v>
      </c>
      <c r="CJ40" s="66" t="str" cm="1">
        <f t="array" aca="1" ref="CJ40" ca="1">IFERROR(HLOOKUP(INDIRECT("BG40"),クラス・種目リスト!$A$2:$L$33,26,FALSE),"-")</f>
        <v>-</v>
      </c>
      <c r="CK40" s="66" t="str" cm="1">
        <f t="array" aca="1" ref="CK40" ca="1">IFERROR(HLOOKUP(INDIRECT("BG40"),クラス・種目リスト!$A$2:$L$33,27,FALSE),"-")</f>
        <v>-</v>
      </c>
      <c r="CL40" s="66" t="str" cm="1">
        <f t="array" aca="1" ref="CL40" ca="1">IFERROR(HLOOKUP(INDIRECT("BG40"),クラス・種目リスト!$A$2:$L$33,28,FALSE),"-")</f>
        <v>-</v>
      </c>
      <c r="CM40" s="66" t="str" cm="1">
        <f t="array" aca="1" ref="CM40" ca="1">IFERROR(HLOOKUP(INDIRECT("BG40"),クラス・種目リスト!$A$2:$L$33,29,FALSE),"-")</f>
        <v>-</v>
      </c>
      <c r="CN40" s="66" t="str" cm="1">
        <f t="array" aca="1" ref="CN40" ca="1">IFERROR(HLOOKUP(INDIRECT("BG40"),クラス・種目リスト!$A$2:$L$33,30,FALSE),"-")</f>
        <v>-</v>
      </c>
      <c r="CO40" s="66" t="str" cm="1">
        <f t="array" aca="1" ref="CO40" ca="1">IFERROR(HLOOKUP(INDIRECT("BG40"),クラス・種目リスト!$A$2:$L$33,31,FALSE),"-")</f>
        <v>-</v>
      </c>
      <c r="CP40" s="66" t="str" cm="1">
        <f t="array" aca="1" ref="CP40" ca="1">IFERROR(HLOOKUP(INDIRECT("BG40"),クラス・種目リスト!$A$2:$L$33,32,FALSE),"-")</f>
        <v>-</v>
      </c>
      <c r="CQ40" s="66" cm="1">
        <f t="array" aca="1" ref="CQ40" ca="1">COUNTIF(CB40:CP40,INDIRECT("AI40"))</f>
        <v>0</v>
      </c>
      <c r="CR40" s="66" cm="1">
        <f t="array" aca="1" ref="CR40" ca="1">COUNTIF(CB40:CP40,INDIRECT("AR40"))</f>
        <v>0</v>
      </c>
      <c r="CS40" s="66"/>
      <c r="CT40" s="226"/>
      <c r="CU40" s="226"/>
      <c r="CV40" s="226"/>
      <c r="CW40" s="226"/>
      <c r="CX40" s="226"/>
      <c r="CY40" s="226"/>
      <c r="CZ40" s="226"/>
      <c r="DA40" s="67" t="str" cm="1">
        <f t="array" aca="1" ref="DA40" ca="1">INDIRECT("J40")</f>
        <v/>
      </c>
      <c r="DB40" s="226" cm="1">
        <f t="array" aca="1" ref="DB40" ca="1">IF(INDIRECT("N40")="-",0,COUNTA(INDIRECT("N40")))+IF(INDIRECT("W40")="-",0,COUNTA(INDIRECT("W40")))+IF(INDIRECT("AI40")="-",0,COUNTA(INDIRECT("AI40")))+IF(INDIRECT("AR40")="-",0,COUNTA(INDIRECT("AR40")))</f>
        <v>0</v>
      </c>
      <c r="DC40" s="226"/>
      <c r="DD40" s="67" cm="1">
        <f t="array" aca="1" ref="DD40" ca="1">INDIRECT("C40")</f>
        <v>0</v>
      </c>
      <c r="DE40" s="62"/>
      <c r="DF40" s="62" t="str" cm="1">
        <f t="array" aca="1" ref="DF40" ca="1">IFERROR(FIND("《",INDIRECT("N40")),"")</f>
        <v/>
      </c>
      <c r="DG40" s="62" t="str" cm="1">
        <f t="array" aca="1" ref="DG40" ca="1">IFERROR(FIND("《",INDIRECT("W40")),"")</f>
        <v/>
      </c>
      <c r="DH40" s="62" t="str" cm="1">
        <f t="array" aca="1" ref="DH40" ca="1">IFERROR(FIND("《",INDIRECT("AI40")),"")</f>
        <v/>
      </c>
      <c r="DI40" s="62" t="str" cm="1">
        <f t="array" aca="1" ref="DI40" ca="1">IFERROR(FIND("《",INDIRECT("AR40")),"")</f>
        <v/>
      </c>
    </row>
    <row r="41" spans="1:113" ht="19.5" customHeight="1" x14ac:dyDescent="0.15">
      <c r="A41" s="26"/>
      <c r="B41" s="60"/>
      <c r="C41" s="113"/>
      <c r="D41" s="47"/>
      <c r="E41" s="48"/>
      <c r="F41" s="49"/>
      <c r="G41" s="20"/>
      <c r="H41" s="4"/>
      <c r="I41" s="6"/>
      <c r="J41" s="310" t="str">
        <f ca="1">IF(DD41=0,"",IF(申込書!$B$6="","",申込書!$B$6))</f>
        <v/>
      </c>
      <c r="K41" s="311" t="str">
        <f ca="1">IF(DD41=0,"",IF(申込書!$B$4="","",SUBSTITUTE(SUBSTITUTE(申込書!$B$4,"学",""),"校","")))</f>
        <v/>
      </c>
      <c r="L41" s="310" t="str">
        <f ca="1">IF(DD41=0,"",IF(申込書!$D$4="","",ASC(申込書!$D$4)))</f>
        <v/>
      </c>
      <c r="M41" s="26"/>
      <c r="N41" s="23"/>
      <c r="O41" s="15"/>
      <c r="P41" s="16"/>
      <c r="Q41" s="15"/>
      <c r="R41" s="17"/>
      <c r="S41" s="15"/>
      <c r="T41" s="17"/>
      <c r="U41" s="148" t="str">
        <f t="shared" si="2"/>
        <v/>
      </c>
      <c r="V41" s="6"/>
      <c r="W41" s="106"/>
      <c r="X41" s="15"/>
      <c r="Y41" s="16"/>
      <c r="Z41" s="18"/>
      <c r="AA41" s="17"/>
      <c r="AB41" s="19"/>
      <c r="AC41" s="17"/>
      <c r="AD41" s="148" t="str">
        <f t="shared" si="3"/>
        <v/>
      </c>
      <c r="AE41" s="24"/>
      <c r="AF41" s="24"/>
      <c r="AG41" s="4" t="str">
        <f t="shared" si="11"/>
        <v>-</v>
      </c>
      <c r="AH41" s="5"/>
      <c r="AI41" s="23"/>
      <c r="AJ41" s="15"/>
      <c r="AK41" s="16"/>
      <c r="AL41" s="18"/>
      <c r="AM41" s="17"/>
      <c r="AN41" s="19"/>
      <c r="AO41" s="17"/>
      <c r="AP41" s="148" t="str">
        <f t="shared" si="4"/>
        <v/>
      </c>
      <c r="AQ41" s="125"/>
      <c r="AR41" s="23"/>
      <c r="AS41" s="15"/>
      <c r="AT41" s="16"/>
      <c r="AU41" s="18"/>
      <c r="AV41" s="17"/>
      <c r="AW41" s="19"/>
      <c r="AX41" s="17"/>
      <c r="AY41" s="148" t="str">
        <f t="shared" si="5"/>
        <v/>
      </c>
      <c r="AZ41" s="106"/>
      <c r="BA41" s="28"/>
      <c r="BB41" s="4" t="str">
        <f t="shared" si="9"/>
        <v>-</v>
      </c>
      <c r="BC41" s="274" t="str">
        <f t="shared" ca="1" si="10"/>
        <v/>
      </c>
      <c r="BD41" s="313" t="str">
        <f t="shared" ca="1" si="7"/>
        <v/>
      </c>
      <c r="BE41" s="314" t="str">
        <f ca="1">IF(DD41=0,"",IF(申込書!$D$6="","",申込書!$D$6))</f>
        <v/>
      </c>
      <c r="BF41" s="95"/>
      <c r="BG41" s="73" t="str" cm="1">
        <f t="array" aca="1" ref="BG41" ca="1">IF(クラス・種目リスト!$A$37=1,INDIRECT("$J41")&amp;INDIRECT("$H41")&amp;RIGHT(INDIRECT("$I41"),1),INDIRECT("$J41")&amp;INDIRECT("$H41"))</f>
        <v/>
      </c>
      <c r="BH41" s="66" t="str" cm="1">
        <f t="array" aca="1" ref="BH41" ca="1">IFERROR(HLOOKUP(INDIRECT("BG41"),クラス・種目リスト!$A$2:$L$33,3,FALSE),"-")</f>
        <v>-</v>
      </c>
      <c r="BI41" s="66" t="str" cm="1">
        <f t="array" aca="1" ref="BI41" ca="1">IFERROR(HLOOKUP(INDIRECT("BG41"),クラス・種目リスト!$A$2:$L$33,4,FALSE),"-")</f>
        <v>-</v>
      </c>
      <c r="BJ41" s="66" t="str" cm="1">
        <f t="array" aca="1" ref="BJ41" ca="1">IFERROR(HLOOKUP(INDIRECT("BG41"),クラス・種目リスト!$A$2:$L$33,5,FALSE),"-")</f>
        <v>-</v>
      </c>
      <c r="BK41" s="66" t="str" cm="1">
        <f t="array" aca="1" ref="BK41" ca="1">IFERROR(HLOOKUP(INDIRECT("BG41"),クラス・種目リスト!$A$2:$L$33,6,FALSE),"-")</f>
        <v>-</v>
      </c>
      <c r="BL41" s="66" t="str" cm="1">
        <f t="array" aca="1" ref="BL41" ca="1">IFERROR(HLOOKUP(INDIRECT("BG41"),クラス・種目リスト!$A$2:$L$33,7,FALSE),"-")</f>
        <v>-</v>
      </c>
      <c r="BM41" s="66" t="str" cm="1">
        <f t="array" aca="1" ref="BM41" ca="1">IFERROR(HLOOKUP(INDIRECT("BG41"),クラス・種目リスト!$A$2:$L$33,8,FALSE),"-")</f>
        <v>-</v>
      </c>
      <c r="BN41" s="66" t="str" cm="1">
        <f t="array" aca="1" ref="BN41" ca="1">IFERROR(HLOOKUP(INDIRECT("BG41"),クラス・種目リスト!$A$2:$L$33,9,FALSE),"-")</f>
        <v>-</v>
      </c>
      <c r="BO41" s="66" t="str" cm="1">
        <f t="array" aca="1" ref="BO41" ca="1">IFERROR(HLOOKUP(INDIRECT("BG41"),クラス・種目リスト!$A$2:$L$33,10,FALSE),"-")</f>
        <v>-</v>
      </c>
      <c r="BP41" s="66" t="str" cm="1">
        <f t="array" aca="1" ref="BP41" ca="1">IFERROR(HLOOKUP(INDIRECT("BG41"),クラス・種目リスト!$A$2:$L$33,11,FALSE),"-")</f>
        <v>-</v>
      </c>
      <c r="BQ41" s="66" t="str" cm="1">
        <f t="array" aca="1" ref="BQ41" ca="1">IFERROR(HLOOKUP(INDIRECT("BG41"),クラス・種目リスト!$A$2:$L$33,12,FALSE),"-")</f>
        <v>-</v>
      </c>
      <c r="BR41" s="66" t="str" cm="1">
        <f t="array" aca="1" ref="BR41" ca="1">IFERROR(HLOOKUP(INDIRECT("BG41"),クラス・種目リスト!$A$2:$L$33,13,FALSE),"-")</f>
        <v>-</v>
      </c>
      <c r="BS41" s="66" t="str" cm="1">
        <f t="array" aca="1" ref="BS41" ca="1">IFERROR(HLOOKUP(INDIRECT("BG41"),クラス・種目リスト!$A$2:$L$33,14,FALSE),"-")</f>
        <v>-</v>
      </c>
      <c r="BT41" s="66" t="str" cm="1">
        <f t="array" aca="1" ref="BT41" ca="1">IFERROR(HLOOKUP(INDIRECT("BG41"),クラス・種目リスト!$A$2:$L$33,15,FALSE),"-")</f>
        <v>-</v>
      </c>
      <c r="BU41" s="66" t="str" cm="1">
        <f t="array" aca="1" ref="BU41" ca="1">IFERROR(HLOOKUP(INDIRECT("BG41"),クラス・種目リスト!$A$2:$L$33,16,FALSE),"-")</f>
        <v>-</v>
      </c>
      <c r="BV41" s="66" t="str" cm="1">
        <f t="array" aca="1" ref="BV41" ca="1">IFERROR(HLOOKUP(INDIRECT("BG41"),クラス・種目リスト!$A$2:$L$33,17,FALSE),"-")</f>
        <v>-</v>
      </c>
      <c r="BW41" s="66" cm="1">
        <f t="array" aca="1" ref="BW41" ca="1">COUNTIF(BH41:BV41,INDIRECT("N41"))</f>
        <v>0</v>
      </c>
      <c r="BX41" s="66" cm="1">
        <f t="array" aca="1" ref="BX41" ca="1">COUNTIF(BH41:BV41,INDIRECT("W41"))</f>
        <v>0</v>
      </c>
      <c r="BY41" s="66"/>
      <c r="BZ41" s="66"/>
      <c r="CA41" s="66"/>
      <c r="CB41" s="66" t="str" cm="1">
        <f t="array" aca="1" ref="CB41" ca="1">IFERROR(HLOOKUP(INDIRECT("BG41"),クラス・種目リスト!$A$2:$L$33,18,FALSE),"-")</f>
        <v>-</v>
      </c>
      <c r="CC41" s="66" t="str" cm="1">
        <f t="array" aca="1" ref="CC41" ca="1">IFERROR(HLOOKUP(INDIRECT("BG41"),クラス・種目リスト!$A$2:$L$33,19,FALSE),"-")</f>
        <v>-</v>
      </c>
      <c r="CD41" s="66" t="str" cm="1">
        <f t="array" aca="1" ref="CD41" ca="1">IFERROR(HLOOKUP(INDIRECT("BG41"),クラス・種目リスト!$A$2:$L$33,20,FALSE),"-")</f>
        <v>-</v>
      </c>
      <c r="CE41" s="66" t="str" cm="1">
        <f t="array" aca="1" ref="CE41" ca="1">IFERROR(HLOOKUP(INDIRECT("BG41"),クラス・種目リスト!$A$2:$L$33,21,FALSE),"-")</f>
        <v>-</v>
      </c>
      <c r="CF41" s="66" t="str" cm="1">
        <f t="array" aca="1" ref="CF41" ca="1">IFERROR(HLOOKUP(INDIRECT("BG41"),クラス・種目リスト!$A$2:$L$33,22,FALSE),"-")</f>
        <v>-</v>
      </c>
      <c r="CG41" s="66" t="str" cm="1">
        <f t="array" aca="1" ref="CG41" ca="1">IFERROR(HLOOKUP(INDIRECT("BG41"),クラス・種目リスト!$A$2:$L$33,23,FALSE),"-")</f>
        <v>-</v>
      </c>
      <c r="CH41" s="66" t="str" cm="1">
        <f t="array" aca="1" ref="CH41" ca="1">IFERROR(HLOOKUP(INDIRECT("BG41"),クラス・種目リスト!$A$2:$L$33,24,FALSE),"-")</f>
        <v>-</v>
      </c>
      <c r="CI41" s="66" t="str" cm="1">
        <f t="array" aca="1" ref="CI41" ca="1">IFERROR(HLOOKUP(INDIRECT("BG41"),クラス・種目リスト!$A$2:$L$33,25,FALSE),"-")</f>
        <v>-</v>
      </c>
      <c r="CJ41" s="66" t="str" cm="1">
        <f t="array" aca="1" ref="CJ41" ca="1">IFERROR(HLOOKUP(INDIRECT("BG41"),クラス・種目リスト!$A$2:$L$33,26,FALSE),"-")</f>
        <v>-</v>
      </c>
      <c r="CK41" s="66" t="str" cm="1">
        <f t="array" aca="1" ref="CK41" ca="1">IFERROR(HLOOKUP(INDIRECT("BG41"),クラス・種目リスト!$A$2:$L$33,27,FALSE),"-")</f>
        <v>-</v>
      </c>
      <c r="CL41" s="66" t="str" cm="1">
        <f t="array" aca="1" ref="CL41" ca="1">IFERROR(HLOOKUP(INDIRECT("BG41"),クラス・種目リスト!$A$2:$L$33,28,FALSE),"-")</f>
        <v>-</v>
      </c>
      <c r="CM41" s="66" t="str" cm="1">
        <f t="array" aca="1" ref="CM41" ca="1">IFERROR(HLOOKUP(INDIRECT("BG41"),クラス・種目リスト!$A$2:$L$33,29,FALSE),"-")</f>
        <v>-</v>
      </c>
      <c r="CN41" s="66" t="str" cm="1">
        <f t="array" aca="1" ref="CN41" ca="1">IFERROR(HLOOKUP(INDIRECT("BG41"),クラス・種目リスト!$A$2:$L$33,30,FALSE),"-")</f>
        <v>-</v>
      </c>
      <c r="CO41" s="66" t="str" cm="1">
        <f t="array" aca="1" ref="CO41" ca="1">IFERROR(HLOOKUP(INDIRECT("BG41"),クラス・種目リスト!$A$2:$L$33,31,FALSE),"-")</f>
        <v>-</v>
      </c>
      <c r="CP41" s="66" t="str" cm="1">
        <f t="array" aca="1" ref="CP41" ca="1">IFERROR(HLOOKUP(INDIRECT("BG41"),クラス・種目リスト!$A$2:$L$33,32,FALSE),"-")</f>
        <v>-</v>
      </c>
      <c r="CQ41" s="66" cm="1">
        <f t="array" aca="1" ref="CQ41" ca="1">COUNTIF(CB41:CP41,INDIRECT("AI41"))</f>
        <v>0</v>
      </c>
      <c r="CR41" s="66" cm="1">
        <f t="array" aca="1" ref="CR41" ca="1">COUNTIF(CB41:CP41,INDIRECT("AR41"))</f>
        <v>0</v>
      </c>
      <c r="CS41" s="66"/>
      <c r="CT41" s="226"/>
      <c r="CU41" s="226"/>
      <c r="CV41" s="226"/>
      <c r="CW41" s="226"/>
      <c r="CX41" s="226"/>
      <c r="CY41" s="226"/>
      <c r="CZ41" s="226"/>
      <c r="DA41" s="67" t="str" cm="1">
        <f t="array" aca="1" ref="DA41" ca="1">INDIRECT("J41")</f>
        <v/>
      </c>
      <c r="DB41" s="226" cm="1">
        <f t="array" aca="1" ref="DB41" ca="1">IF(INDIRECT("N41")="-",0,COUNTA(INDIRECT("N41")))+IF(INDIRECT("W41")="-",0,COUNTA(INDIRECT("W41")))+IF(INDIRECT("AI41")="-",0,COUNTA(INDIRECT("AI41")))+IF(INDIRECT("AR41")="-",0,COUNTA(INDIRECT("AR41")))</f>
        <v>0</v>
      </c>
      <c r="DC41" s="226"/>
      <c r="DD41" s="67" cm="1">
        <f t="array" aca="1" ref="DD41" ca="1">INDIRECT("C41")</f>
        <v>0</v>
      </c>
      <c r="DE41" s="62"/>
      <c r="DF41" s="62" t="str" cm="1">
        <f t="array" aca="1" ref="DF41" ca="1">IFERROR(FIND("《",INDIRECT("N41")),"")</f>
        <v/>
      </c>
      <c r="DG41" s="62" t="str" cm="1">
        <f t="array" aca="1" ref="DG41" ca="1">IFERROR(FIND("《",INDIRECT("W41")),"")</f>
        <v/>
      </c>
      <c r="DH41" s="62" t="str" cm="1">
        <f t="array" aca="1" ref="DH41" ca="1">IFERROR(FIND("《",INDIRECT("AI41")),"")</f>
        <v/>
      </c>
      <c r="DI41" s="62" t="str" cm="1">
        <f t="array" aca="1" ref="DI41" ca="1">IFERROR(FIND("《",INDIRECT("AR41")),"")</f>
        <v/>
      </c>
    </row>
    <row r="42" spans="1:113" ht="19.5" customHeight="1" x14ac:dyDescent="0.15">
      <c r="A42" s="26"/>
      <c r="B42" s="60"/>
      <c r="C42" s="114"/>
      <c r="D42" s="50"/>
      <c r="E42" s="48"/>
      <c r="F42" s="49"/>
      <c r="G42" s="20"/>
      <c r="H42" s="4"/>
      <c r="I42" s="6"/>
      <c r="J42" s="310" t="str">
        <f ca="1">IF(DD42=0,"",IF(申込書!$B$6="","",申込書!$B$6))</f>
        <v/>
      </c>
      <c r="K42" s="311" t="str">
        <f ca="1">IF(DD42=0,"",IF(申込書!$B$4="","",SUBSTITUTE(SUBSTITUTE(申込書!$B$4,"学",""),"校","")))</f>
        <v/>
      </c>
      <c r="L42" s="310" t="str">
        <f ca="1">IF(DD42=0,"",IF(申込書!$D$4="","",ASC(申込書!$D$4)))</f>
        <v/>
      </c>
      <c r="M42" s="26"/>
      <c r="N42" s="23"/>
      <c r="O42" s="15"/>
      <c r="P42" s="16"/>
      <c r="Q42" s="15"/>
      <c r="R42" s="17"/>
      <c r="S42" s="15"/>
      <c r="T42" s="17"/>
      <c r="U42" s="148" t="str">
        <f t="shared" si="2"/>
        <v/>
      </c>
      <c r="V42" s="6"/>
      <c r="W42" s="106"/>
      <c r="X42" s="15"/>
      <c r="Y42" s="16"/>
      <c r="Z42" s="18"/>
      <c r="AA42" s="17"/>
      <c r="AB42" s="19"/>
      <c r="AC42" s="17"/>
      <c r="AD42" s="148" t="str">
        <f t="shared" si="3"/>
        <v/>
      </c>
      <c r="AE42" s="24"/>
      <c r="AF42" s="24"/>
      <c r="AG42" s="4" t="str">
        <f t="shared" si="11"/>
        <v>-</v>
      </c>
      <c r="AH42" s="5"/>
      <c r="AI42" s="23"/>
      <c r="AJ42" s="15"/>
      <c r="AK42" s="16"/>
      <c r="AL42" s="18"/>
      <c r="AM42" s="17"/>
      <c r="AN42" s="19"/>
      <c r="AO42" s="17"/>
      <c r="AP42" s="148" t="str">
        <f t="shared" si="4"/>
        <v/>
      </c>
      <c r="AQ42" s="125"/>
      <c r="AR42" s="23"/>
      <c r="AS42" s="15"/>
      <c r="AT42" s="16"/>
      <c r="AU42" s="18"/>
      <c r="AV42" s="17"/>
      <c r="AW42" s="19"/>
      <c r="AX42" s="17"/>
      <c r="AY42" s="148" t="str">
        <f t="shared" si="5"/>
        <v/>
      </c>
      <c r="AZ42" s="106"/>
      <c r="BA42" s="28"/>
      <c r="BB42" s="4" t="str">
        <f t="shared" si="9"/>
        <v>-</v>
      </c>
      <c r="BC42" s="274" t="str">
        <f t="shared" ca="1" si="10"/>
        <v/>
      </c>
      <c r="BD42" s="313" t="str">
        <f t="shared" ca="1" si="7"/>
        <v/>
      </c>
      <c r="BE42" s="314" t="str">
        <f ca="1">IF(DD42=0,"",IF(申込書!$D$6="","",申込書!$D$6))</f>
        <v/>
      </c>
      <c r="BF42" s="95"/>
      <c r="BG42" s="73" t="str" cm="1">
        <f t="array" aca="1" ref="BG42" ca="1">IF(クラス・種目リスト!$A$37=1,INDIRECT("$J42")&amp;INDIRECT("$H42")&amp;RIGHT(INDIRECT("$I42"),1),INDIRECT("$J42")&amp;INDIRECT("$H42"))</f>
        <v/>
      </c>
      <c r="BH42" s="66" t="str" cm="1">
        <f t="array" aca="1" ref="BH42" ca="1">IFERROR(HLOOKUP(INDIRECT("BG42"),クラス・種目リスト!$A$2:$L$33,3,FALSE),"-")</f>
        <v>-</v>
      </c>
      <c r="BI42" s="66" t="str" cm="1">
        <f t="array" aca="1" ref="BI42" ca="1">IFERROR(HLOOKUP(INDIRECT("BG42"),クラス・種目リスト!$A$2:$L$33,4,FALSE),"-")</f>
        <v>-</v>
      </c>
      <c r="BJ42" s="66" t="str" cm="1">
        <f t="array" aca="1" ref="BJ42" ca="1">IFERROR(HLOOKUP(INDIRECT("BG42"),クラス・種目リスト!$A$2:$L$33,5,FALSE),"-")</f>
        <v>-</v>
      </c>
      <c r="BK42" s="66" t="str" cm="1">
        <f t="array" aca="1" ref="BK42" ca="1">IFERROR(HLOOKUP(INDIRECT("BG42"),クラス・種目リスト!$A$2:$L$33,6,FALSE),"-")</f>
        <v>-</v>
      </c>
      <c r="BL42" s="66" t="str" cm="1">
        <f t="array" aca="1" ref="BL42" ca="1">IFERROR(HLOOKUP(INDIRECT("BG42"),クラス・種目リスト!$A$2:$L$33,7,FALSE),"-")</f>
        <v>-</v>
      </c>
      <c r="BM42" s="66" t="str" cm="1">
        <f t="array" aca="1" ref="BM42" ca="1">IFERROR(HLOOKUP(INDIRECT("BG42"),クラス・種目リスト!$A$2:$L$33,8,FALSE),"-")</f>
        <v>-</v>
      </c>
      <c r="BN42" s="66" t="str" cm="1">
        <f t="array" aca="1" ref="BN42" ca="1">IFERROR(HLOOKUP(INDIRECT("BG42"),クラス・種目リスト!$A$2:$L$33,9,FALSE),"-")</f>
        <v>-</v>
      </c>
      <c r="BO42" s="66" t="str" cm="1">
        <f t="array" aca="1" ref="BO42" ca="1">IFERROR(HLOOKUP(INDIRECT("BG42"),クラス・種目リスト!$A$2:$L$33,10,FALSE),"-")</f>
        <v>-</v>
      </c>
      <c r="BP42" s="66" t="str" cm="1">
        <f t="array" aca="1" ref="BP42" ca="1">IFERROR(HLOOKUP(INDIRECT("BG42"),クラス・種目リスト!$A$2:$L$33,11,FALSE),"-")</f>
        <v>-</v>
      </c>
      <c r="BQ42" s="66" t="str" cm="1">
        <f t="array" aca="1" ref="BQ42" ca="1">IFERROR(HLOOKUP(INDIRECT("BG42"),クラス・種目リスト!$A$2:$L$33,12,FALSE),"-")</f>
        <v>-</v>
      </c>
      <c r="BR42" s="66" t="str" cm="1">
        <f t="array" aca="1" ref="BR42" ca="1">IFERROR(HLOOKUP(INDIRECT("BG42"),クラス・種目リスト!$A$2:$L$33,13,FALSE),"-")</f>
        <v>-</v>
      </c>
      <c r="BS42" s="66" t="str" cm="1">
        <f t="array" aca="1" ref="BS42" ca="1">IFERROR(HLOOKUP(INDIRECT("BG42"),クラス・種目リスト!$A$2:$L$33,14,FALSE),"-")</f>
        <v>-</v>
      </c>
      <c r="BT42" s="66" t="str" cm="1">
        <f t="array" aca="1" ref="BT42" ca="1">IFERROR(HLOOKUP(INDIRECT("BG42"),クラス・種目リスト!$A$2:$L$33,15,FALSE),"-")</f>
        <v>-</v>
      </c>
      <c r="BU42" s="66" t="str" cm="1">
        <f t="array" aca="1" ref="BU42" ca="1">IFERROR(HLOOKUP(INDIRECT("BG42"),クラス・種目リスト!$A$2:$L$33,16,FALSE),"-")</f>
        <v>-</v>
      </c>
      <c r="BV42" s="66" t="str" cm="1">
        <f t="array" aca="1" ref="BV42" ca="1">IFERROR(HLOOKUP(INDIRECT("BG42"),クラス・種目リスト!$A$2:$L$33,17,FALSE),"-")</f>
        <v>-</v>
      </c>
      <c r="BW42" s="66" cm="1">
        <f t="array" aca="1" ref="BW42" ca="1">COUNTIF(BH42:BV42,INDIRECT("N42"))</f>
        <v>0</v>
      </c>
      <c r="BX42" s="66" cm="1">
        <f t="array" aca="1" ref="BX42" ca="1">COUNTIF(BH42:BV42,INDIRECT("W42"))</f>
        <v>0</v>
      </c>
      <c r="BY42" s="66"/>
      <c r="BZ42" s="66"/>
      <c r="CA42" s="66"/>
      <c r="CB42" s="66" t="str" cm="1">
        <f t="array" aca="1" ref="CB42" ca="1">IFERROR(HLOOKUP(INDIRECT("BG42"),クラス・種目リスト!$A$2:$L$33,18,FALSE),"-")</f>
        <v>-</v>
      </c>
      <c r="CC42" s="66" t="str" cm="1">
        <f t="array" aca="1" ref="CC42" ca="1">IFERROR(HLOOKUP(INDIRECT("BG42"),クラス・種目リスト!$A$2:$L$33,19,FALSE),"-")</f>
        <v>-</v>
      </c>
      <c r="CD42" s="66" t="str" cm="1">
        <f t="array" aca="1" ref="CD42" ca="1">IFERROR(HLOOKUP(INDIRECT("BG42"),クラス・種目リスト!$A$2:$L$33,20,FALSE),"-")</f>
        <v>-</v>
      </c>
      <c r="CE42" s="66" t="str" cm="1">
        <f t="array" aca="1" ref="CE42" ca="1">IFERROR(HLOOKUP(INDIRECT("BG42"),クラス・種目リスト!$A$2:$L$33,21,FALSE),"-")</f>
        <v>-</v>
      </c>
      <c r="CF42" s="66" t="str" cm="1">
        <f t="array" aca="1" ref="CF42" ca="1">IFERROR(HLOOKUP(INDIRECT("BG42"),クラス・種目リスト!$A$2:$L$33,22,FALSE),"-")</f>
        <v>-</v>
      </c>
      <c r="CG42" s="66" t="str" cm="1">
        <f t="array" aca="1" ref="CG42" ca="1">IFERROR(HLOOKUP(INDIRECT("BG42"),クラス・種目リスト!$A$2:$L$33,23,FALSE),"-")</f>
        <v>-</v>
      </c>
      <c r="CH42" s="66" t="str" cm="1">
        <f t="array" aca="1" ref="CH42" ca="1">IFERROR(HLOOKUP(INDIRECT("BG42"),クラス・種目リスト!$A$2:$L$33,24,FALSE),"-")</f>
        <v>-</v>
      </c>
      <c r="CI42" s="66" t="str" cm="1">
        <f t="array" aca="1" ref="CI42" ca="1">IFERROR(HLOOKUP(INDIRECT("BG42"),クラス・種目リスト!$A$2:$L$33,25,FALSE),"-")</f>
        <v>-</v>
      </c>
      <c r="CJ42" s="66" t="str" cm="1">
        <f t="array" aca="1" ref="CJ42" ca="1">IFERROR(HLOOKUP(INDIRECT("BG42"),クラス・種目リスト!$A$2:$L$33,26,FALSE),"-")</f>
        <v>-</v>
      </c>
      <c r="CK42" s="66" t="str" cm="1">
        <f t="array" aca="1" ref="CK42" ca="1">IFERROR(HLOOKUP(INDIRECT("BG42"),クラス・種目リスト!$A$2:$L$33,27,FALSE),"-")</f>
        <v>-</v>
      </c>
      <c r="CL42" s="66" t="str" cm="1">
        <f t="array" aca="1" ref="CL42" ca="1">IFERROR(HLOOKUP(INDIRECT("BG42"),クラス・種目リスト!$A$2:$L$33,28,FALSE),"-")</f>
        <v>-</v>
      </c>
      <c r="CM42" s="66" t="str" cm="1">
        <f t="array" aca="1" ref="CM42" ca="1">IFERROR(HLOOKUP(INDIRECT("BG42"),クラス・種目リスト!$A$2:$L$33,29,FALSE),"-")</f>
        <v>-</v>
      </c>
      <c r="CN42" s="66" t="str" cm="1">
        <f t="array" aca="1" ref="CN42" ca="1">IFERROR(HLOOKUP(INDIRECT("BG42"),クラス・種目リスト!$A$2:$L$33,30,FALSE),"-")</f>
        <v>-</v>
      </c>
      <c r="CO42" s="66" t="str" cm="1">
        <f t="array" aca="1" ref="CO42" ca="1">IFERROR(HLOOKUP(INDIRECT("BG42"),クラス・種目リスト!$A$2:$L$33,31,FALSE),"-")</f>
        <v>-</v>
      </c>
      <c r="CP42" s="66" t="str" cm="1">
        <f t="array" aca="1" ref="CP42" ca="1">IFERROR(HLOOKUP(INDIRECT("BG42"),クラス・種目リスト!$A$2:$L$33,32,FALSE),"-")</f>
        <v>-</v>
      </c>
      <c r="CQ42" s="66" cm="1">
        <f t="array" aca="1" ref="CQ42" ca="1">COUNTIF(CB42:CP42,INDIRECT("AI42"))</f>
        <v>0</v>
      </c>
      <c r="CR42" s="66" cm="1">
        <f t="array" aca="1" ref="CR42" ca="1">COUNTIF(CB42:CP42,INDIRECT("AR42"))</f>
        <v>0</v>
      </c>
      <c r="CS42" s="66"/>
      <c r="CT42" s="226"/>
      <c r="CU42" s="226"/>
      <c r="CV42" s="226"/>
      <c r="CW42" s="226"/>
      <c r="CX42" s="226"/>
      <c r="CY42" s="226"/>
      <c r="CZ42" s="226"/>
      <c r="DA42" s="67" t="str" cm="1">
        <f t="array" aca="1" ref="DA42" ca="1">INDIRECT("J42")</f>
        <v/>
      </c>
      <c r="DB42" s="226" cm="1">
        <f t="array" aca="1" ref="DB42" ca="1">IF(INDIRECT("N42")="-",0,COUNTA(INDIRECT("N42")))+IF(INDIRECT("W42")="-",0,COUNTA(INDIRECT("W42")))+IF(INDIRECT("AI42")="-",0,COUNTA(INDIRECT("AI42")))+IF(INDIRECT("AR42")="-",0,COUNTA(INDIRECT("AR42")))</f>
        <v>0</v>
      </c>
      <c r="DC42" s="226"/>
      <c r="DD42" s="67" cm="1">
        <f t="array" aca="1" ref="DD42" ca="1">INDIRECT("C42")</f>
        <v>0</v>
      </c>
      <c r="DE42" s="62"/>
      <c r="DF42" s="62" t="str" cm="1">
        <f t="array" aca="1" ref="DF42" ca="1">IFERROR(FIND("《",INDIRECT("N42")),"")</f>
        <v/>
      </c>
      <c r="DG42" s="62" t="str" cm="1">
        <f t="array" aca="1" ref="DG42" ca="1">IFERROR(FIND("《",INDIRECT("W42")),"")</f>
        <v/>
      </c>
      <c r="DH42" s="62" t="str" cm="1">
        <f t="array" aca="1" ref="DH42" ca="1">IFERROR(FIND("《",INDIRECT("AI42")),"")</f>
        <v/>
      </c>
      <c r="DI42" s="62" t="str" cm="1">
        <f t="array" aca="1" ref="DI42" ca="1">IFERROR(FIND("《",INDIRECT("AR42")),"")</f>
        <v/>
      </c>
    </row>
    <row r="43" spans="1:113" ht="19.5" customHeight="1" x14ac:dyDescent="0.15">
      <c r="A43" s="26"/>
      <c r="B43" s="60"/>
      <c r="C43" s="113"/>
      <c r="D43" s="47"/>
      <c r="E43" s="48"/>
      <c r="F43" s="49"/>
      <c r="G43" s="20"/>
      <c r="H43" s="4"/>
      <c r="I43" s="6"/>
      <c r="J43" s="310" t="str">
        <f ca="1">IF(DD43=0,"",IF(申込書!$B$6="","",申込書!$B$6))</f>
        <v/>
      </c>
      <c r="K43" s="311" t="str">
        <f ca="1">IF(DD43=0,"",IF(申込書!$B$4="","",SUBSTITUTE(SUBSTITUTE(申込書!$B$4,"学",""),"校","")))</f>
        <v/>
      </c>
      <c r="L43" s="310" t="str">
        <f ca="1">IF(DD43=0,"",IF(申込書!$D$4="","",ASC(申込書!$D$4)))</f>
        <v/>
      </c>
      <c r="M43" s="26"/>
      <c r="N43" s="23"/>
      <c r="O43" s="15"/>
      <c r="P43" s="16"/>
      <c r="Q43" s="15"/>
      <c r="R43" s="17"/>
      <c r="S43" s="15"/>
      <c r="T43" s="17"/>
      <c r="U43" s="148" t="str">
        <f t="shared" si="2"/>
        <v/>
      </c>
      <c r="V43" s="6"/>
      <c r="W43" s="106"/>
      <c r="X43" s="15"/>
      <c r="Y43" s="16"/>
      <c r="Z43" s="18"/>
      <c r="AA43" s="17"/>
      <c r="AB43" s="19"/>
      <c r="AC43" s="17"/>
      <c r="AD43" s="148" t="str">
        <f t="shared" si="3"/>
        <v/>
      </c>
      <c r="AE43" s="24"/>
      <c r="AF43" s="24"/>
      <c r="AG43" s="4" t="str">
        <f t="shared" si="11"/>
        <v>-</v>
      </c>
      <c r="AH43" s="5"/>
      <c r="AI43" s="23"/>
      <c r="AJ43" s="15"/>
      <c r="AK43" s="16"/>
      <c r="AL43" s="18"/>
      <c r="AM43" s="17"/>
      <c r="AN43" s="19"/>
      <c r="AO43" s="17"/>
      <c r="AP43" s="148" t="str">
        <f t="shared" si="4"/>
        <v/>
      </c>
      <c r="AQ43" s="125"/>
      <c r="AR43" s="23"/>
      <c r="AS43" s="15"/>
      <c r="AT43" s="16"/>
      <c r="AU43" s="18"/>
      <c r="AV43" s="17"/>
      <c r="AW43" s="19"/>
      <c r="AX43" s="17"/>
      <c r="AY43" s="148" t="str">
        <f t="shared" si="5"/>
        <v/>
      </c>
      <c r="AZ43" s="106"/>
      <c r="BA43" s="28"/>
      <c r="BB43" s="4" t="str">
        <f t="shared" si="9"/>
        <v>-</v>
      </c>
      <c r="BC43" s="274" t="str">
        <f t="shared" ca="1" si="10"/>
        <v/>
      </c>
      <c r="BD43" s="313" t="str">
        <f t="shared" ca="1" si="7"/>
        <v/>
      </c>
      <c r="BE43" s="314" t="str">
        <f ca="1">IF(DD43=0,"",IF(申込書!$D$6="","",申込書!$D$6))</f>
        <v/>
      </c>
      <c r="BF43" s="95"/>
      <c r="BG43" s="73" t="str" cm="1">
        <f t="array" aca="1" ref="BG43" ca="1">IF(クラス・種目リスト!$A$37=1,INDIRECT("$J43")&amp;INDIRECT("$H43")&amp;RIGHT(INDIRECT("$I43"),1),INDIRECT("$J43")&amp;INDIRECT("$H43"))</f>
        <v/>
      </c>
      <c r="BH43" s="66" t="str" cm="1">
        <f t="array" aca="1" ref="BH43" ca="1">IFERROR(HLOOKUP(INDIRECT("BG43"),クラス・種目リスト!$A$2:$L$33,3,FALSE),"-")</f>
        <v>-</v>
      </c>
      <c r="BI43" s="66" t="str" cm="1">
        <f t="array" aca="1" ref="BI43" ca="1">IFERROR(HLOOKUP(INDIRECT("BG43"),クラス・種目リスト!$A$2:$L$33,4,FALSE),"-")</f>
        <v>-</v>
      </c>
      <c r="BJ43" s="66" t="str" cm="1">
        <f t="array" aca="1" ref="BJ43" ca="1">IFERROR(HLOOKUP(INDIRECT("BG43"),クラス・種目リスト!$A$2:$L$33,5,FALSE),"-")</f>
        <v>-</v>
      </c>
      <c r="BK43" s="66" t="str" cm="1">
        <f t="array" aca="1" ref="BK43" ca="1">IFERROR(HLOOKUP(INDIRECT("BG43"),クラス・種目リスト!$A$2:$L$33,6,FALSE),"-")</f>
        <v>-</v>
      </c>
      <c r="BL43" s="66" t="str" cm="1">
        <f t="array" aca="1" ref="BL43" ca="1">IFERROR(HLOOKUP(INDIRECT("BG43"),クラス・種目リスト!$A$2:$L$33,7,FALSE),"-")</f>
        <v>-</v>
      </c>
      <c r="BM43" s="66" t="str" cm="1">
        <f t="array" aca="1" ref="BM43" ca="1">IFERROR(HLOOKUP(INDIRECT("BG43"),クラス・種目リスト!$A$2:$L$33,8,FALSE),"-")</f>
        <v>-</v>
      </c>
      <c r="BN43" s="66" t="str" cm="1">
        <f t="array" aca="1" ref="BN43" ca="1">IFERROR(HLOOKUP(INDIRECT("BG43"),クラス・種目リスト!$A$2:$L$33,9,FALSE),"-")</f>
        <v>-</v>
      </c>
      <c r="BO43" s="66" t="str" cm="1">
        <f t="array" aca="1" ref="BO43" ca="1">IFERROR(HLOOKUP(INDIRECT("BG43"),クラス・種目リスト!$A$2:$L$33,10,FALSE),"-")</f>
        <v>-</v>
      </c>
      <c r="BP43" s="66" t="str" cm="1">
        <f t="array" aca="1" ref="BP43" ca="1">IFERROR(HLOOKUP(INDIRECT("BG43"),クラス・種目リスト!$A$2:$L$33,11,FALSE),"-")</f>
        <v>-</v>
      </c>
      <c r="BQ43" s="66" t="str" cm="1">
        <f t="array" aca="1" ref="BQ43" ca="1">IFERROR(HLOOKUP(INDIRECT("BG43"),クラス・種目リスト!$A$2:$L$33,12,FALSE),"-")</f>
        <v>-</v>
      </c>
      <c r="BR43" s="66" t="str" cm="1">
        <f t="array" aca="1" ref="BR43" ca="1">IFERROR(HLOOKUP(INDIRECT("BG43"),クラス・種目リスト!$A$2:$L$33,13,FALSE),"-")</f>
        <v>-</v>
      </c>
      <c r="BS43" s="66" t="str" cm="1">
        <f t="array" aca="1" ref="BS43" ca="1">IFERROR(HLOOKUP(INDIRECT("BG43"),クラス・種目リスト!$A$2:$L$33,14,FALSE),"-")</f>
        <v>-</v>
      </c>
      <c r="BT43" s="66" t="str" cm="1">
        <f t="array" aca="1" ref="BT43" ca="1">IFERROR(HLOOKUP(INDIRECT("BG43"),クラス・種目リスト!$A$2:$L$33,15,FALSE),"-")</f>
        <v>-</v>
      </c>
      <c r="BU43" s="66" t="str" cm="1">
        <f t="array" aca="1" ref="BU43" ca="1">IFERROR(HLOOKUP(INDIRECT("BG43"),クラス・種目リスト!$A$2:$L$33,16,FALSE),"-")</f>
        <v>-</v>
      </c>
      <c r="BV43" s="66" t="str" cm="1">
        <f t="array" aca="1" ref="BV43" ca="1">IFERROR(HLOOKUP(INDIRECT("BG43"),クラス・種目リスト!$A$2:$L$33,17,FALSE),"-")</f>
        <v>-</v>
      </c>
      <c r="BW43" s="66" cm="1">
        <f t="array" aca="1" ref="BW43" ca="1">COUNTIF(BH43:BV43,INDIRECT("N43"))</f>
        <v>0</v>
      </c>
      <c r="BX43" s="66" cm="1">
        <f t="array" aca="1" ref="BX43" ca="1">COUNTIF(BH43:BV43,INDIRECT("W43"))</f>
        <v>0</v>
      </c>
      <c r="BY43" s="66"/>
      <c r="BZ43" s="66"/>
      <c r="CA43" s="66"/>
      <c r="CB43" s="66" t="str" cm="1">
        <f t="array" aca="1" ref="CB43" ca="1">IFERROR(HLOOKUP(INDIRECT("BG43"),クラス・種目リスト!$A$2:$L$33,18,FALSE),"-")</f>
        <v>-</v>
      </c>
      <c r="CC43" s="66" t="str" cm="1">
        <f t="array" aca="1" ref="CC43" ca="1">IFERROR(HLOOKUP(INDIRECT("BG43"),クラス・種目リスト!$A$2:$L$33,19,FALSE),"-")</f>
        <v>-</v>
      </c>
      <c r="CD43" s="66" t="str" cm="1">
        <f t="array" aca="1" ref="CD43" ca="1">IFERROR(HLOOKUP(INDIRECT("BG43"),クラス・種目リスト!$A$2:$L$33,20,FALSE),"-")</f>
        <v>-</v>
      </c>
      <c r="CE43" s="66" t="str" cm="1">
        <f t="array" aca="1" ref="CE43" ca="1">IFERROR(HLOOKUP(INDIRECT("BG43"),クラス・種目リスト!$A$2:$L$33,21,FALSE),"-")</f>
        <v>-</v>
      </c>
      <c r="CF43" s="66" t="str" cm="1">
        <f t="array" aca="1" ref="CF43" ca="1">IFERROR(HLOOKUP(INDIRECT("BG43"),クラス・種目リスト!$A$2:$L$33,22,FALSE),"-")</f>
        <v>-</v>
      </c>
      <c r="CG43" s="66" t="str" cm="1">
        <f t="array" aca="1" ref="CG43" ca="1">IFERROR(HLOOKUP(INDIRECT("BG43"),クラス・種目リスト!$A$2:$L$33,23,FALSE),"-")</f>
        <v>-</v>
      </c>
      <c r="CH43" s="66" t="str" cm="1">
        <f t="array" aca="1" ref="CH43" ca="1">IFERROR(HLOOKUP(INDIRECT("BG43"),クラス・種目リスト!$A$2:$L$33,24,FALSE),"-")</f>
        <v>-</v>
      </c>
      <c r="CI43" s="66" t="str" cm="1">
        <f t="array" aca="1" ref="CI43" ca="1">IFERROR(HLOOKUP(INDIRECT("BG43"),クラス・種目リスト!$A$2:$L$33,25,FALSE),"-")</f>
        <v>-</v>
      </c>
      <c r="CJ43" s="66" t="str" cm="1">
        <f t="array" aca="1" ref="CJ43" ca="1">IFERROR(HLOOKUP(INDIRECT("BG43"),クラス・種目リスト!$A$2:$L$33,26,FALSE),"-")</f>
        <v>-</v>
      </c>
      <c r="CK43" s="66" t="str" cm="1">
        <f t="array" aca="1" ref="CK43" ca="1">IFERROR(HLOOKUP(INDIRECT("BG43"),クラス・種目リスト!$A$2:$L$33,27,FALSE),"-")</f>
        <v>-</v>
      </c>
      <c r="CL43" s="66" t="str" cm="1">
        <f t="array" aca="1" ref="CL43" ca="1">IFERROR(HLOOKUP(INDIRECT("BG43"),クラス・種目リスト!$A$2:$L$33,28,FALSE),"-")</f>
        <v>-</v>
      </c>
      <c r="CM43" s="66" t="str" cm="1">
        <f t="array" aca="1" ref="CM43" ca="1">IFERROR(HLOOKUP(INDIRECT("BG43"),クラス・種目リスト!$A$2:$L$33,29,FALSE),"-")</f>
        <v>-</v>
      </c>
      <c r="CN43" s="66" t="str" cm="1">
        <f t="array" aca="1" ref="CN43" ca="1">IFERROR(HLOOKUP(INDIRECT("BG43"),クラス・種目リスト!$A$2:$L$33,30,FALSE),"-")</f>
        <v>-</v>
      </c>
      <c r="CO43" s="66" t="str" cm="1">
        <f t="array" aca="1" ref="CO43" ca="1">IFERROR(HLOOKUP(INDIRECT("BG43"),クラス・種目リスト!$A$2:$L$33,31,FALSE),"-")</f>
        <v>-</v>
      </c>
      <c r="CP43" s="66" t="str" cm="1">
        <f t="array" aca="1" ref="CP43" ca="1">IFERROR(HLOOKUP(INDIRECT("BG43"),クラス・種目リスト!$A$2:$L$33,32,FALSE),"-")</f>
        <v>-</v>
      </c>
      <c r="CQ43" s="66" cm="1">
        <f t="array" aca="1" ref="CQ43" ca="1">COUNTIF(CB43:CP43,INDIRECT("AI43"))</f>
        <v>0</v>
      </c>
      <c r="CR43" s="66" cm="1">
        <f t="array" aca="1" ref="CR43" ca="1">COUNTIF(CB43:CP43,INDIRECT("AR43"))</f>
        <v>0</v>
      </c>
      <c r="CS43" s="66"/>
      <c r="CT43" s="226"/>
      <c r="CU43" s="226"/>
      <c r="CV43" s="226"/>
      <c r="CW43" s="226"/>
      <c r="CX43" s="226"/>
      <c r="CY43" s="226"/>
      <c r="CZ43" s="226"/>
      <c r="DA43" s="67" t="str" cm="1">
        <f t="array" aca="1" ref="DA43" ca="1">INDIRECT("J43")</f>
        <v/>
      </c>
      <c r="DB43" s="226" cm="1">
        <f t="array" aca="1" ref="DB43" ca="1">IF(INDIRECT("N43")="-",0,COUNTA(INDIRECT("N43")))+IF(INDIRECT("W43")="-",0,COUNTA(INDIRECT("W43")))+IF(INDIRECT("AI43")="-",0,COUNTA(INDIRECT("AI43")))+IF(INDIRECT("AR43")="-",0,COUNTA(INDIRECT("AR43")))</f>
        <v>0</v>
      </c>
      <c r="DC43" s="226"/>
      <c r="DD43" s="67" cm="1">
        <f t="array" aca="1" ref="DD43" ca="1">INDIRECT("C43")</f>
        <v>0</v>
      </c>
      <c r="DE43" s="62"/>
      <c r="DF43" s="62" t="str" cm="1">
        <f t="array" aca="1" ref="DF43" ca="1">IFERROR(FIND("《",INDIRECT("N43")),"")</f>
        <v/>
      </c>
      <c r="DG43" s="62" t="str" cm="1">
        <f t="array" aca="1" ref="DG43" ca="1">IFERROR(FIND("《",INDIRECT("W43")),"")</f>
        <v/>
      </c>
      <c r="DH43" s="62" t="str" cm="1">
        <f t="array" aca="1" ref="DH43" ca="1">IFERROR(FIND("《",INDIRECT("AI43")),"")</f>
        <v/>
      </c>
      <c r="DI43" s="62" t="str" cm="1">
        <f t="array" aca="1" ref="DI43" ca="1">IFERROR(FIND("《",INDIRECT("AR43")),"")</f>
        <v/>
      </c>
    </row>
    <row r="44" spans="1:113" ht="19.5" customHeight="1" x14ac:dyDescent="0.15">
      <c r="A44" s="26"/>
      <c r="B44" s="60"/>
      <c r="C44" s="114"/>
      <c r="D44" s="50"/>
      <c r="E44" s="48"/>
      <c r="F44" s="49"/>
      <c r="G44" s="20"/>
      <c r="H44" s="4"/>
      <c r="I44" s="6"/>
      <c r="J44" s="310" t="str">
        <f ca="1">IF(DD44=0,"",IF(申込書!$B$6="","",申込書!$B$6))</f>
        <v/>
      </c>
      <c r="K44" s="311" t="str">
        <f ca="1">IF(DD44=0,"",IF(申込書!$B$4="","",SUBSTITUTE(SUBSTITUTE(申込書!$B$4,"学",""),"校","")))</f>
        <v/>
      </c>
      <c r="L44" s="310" t="str">
        <f ca="1">IF(DD44=0,"",IF(申込書!$D$4="","",ASC(申込書!$D$4)))</f>
        <v/>
      </c>
      <c r="M44" s="26"/>
      <c r="N44" s="23"/>
      <c r="O44" s="15"/>
      <c r="P44" s="16"/>
      <c r="Q44" s="15"/>
      <c r="R44" s="17"/>
      <c r="S44" s="15"/>
      <c r="T44" s="17"/>
      <c r="U44" s="148" t="str">
        <f t="shared" si="2"/>
        <v/>
      </c>
      <c r="V44" s="6"/>
      <c r="W44" s="106"/>
      <c r="X44" s="15"/>
      <c r="Y44" s="16"/>
      <c r="Z44" s="18"/>
      <c r="AA44" s="17"/>
      <c r="AB44" s="19"/>
      <c r="AC44" s="17"/>
      <c r="AD44" s="148" t="str">
        <f t="shared" si="3"/>
        <v/>
      </c>
      <c r="AE44" s="24"/>
      <c r="AF44" s="24"/>
      <c r="AG44" s="4" t="str">
        <f t="shared" si="11"/>
        <v>-</v>
      </c>
      <c r="AH44" s="5"/>
      <c r="AI44" s="23"/>
      <c r="AJ44" s="15"/>
      <c r="AK44" s="16"/>
      <c r="AL44" s="18"/>
      <c r="AM44" s="17"/>
      <c r="AN44" s="19"/>
      <c r="AO44" s="17"/>
      <c r="AP44" s="148" t="str">
        <f t="shared" si="4"/>
        <v/>
      </c>
      <c r="AQ44" s="125"/>
      <c r="AR44" s="23"/>
      <c r="AS44" s="15"/>
      <c r="AT44" s="16"/>
      <c r="AU44" s="18"/>
      <c r="AV44" s="17"/>
      <c r="AW44" s="19"/>
      <c r="AX44" s="17"/>
      <c r="AY44" s="148" t="str">
        <f t="shared" si="5"/>
        <v/>
      </c>
      <c r="AZ44" s="106"/>
      <c r="BA44" s="28"/>
      <c r="BB44" s="4" t="str">
        <f t="shared" si="9"/>
        <v>-</v>
      </c>
      <c r="BC44" s="274" t="str">
        <f t="shared" ca="1" si="10"/>
        <v/>
      </c>
      <c r="BD44" s="313" t="str">
        <f t="shared" ca="1" si="7"/>
        <v/>
      </c>
      <c r="BE44" s="314" t="str">
        <f ca="1">IF(DD44=0,"",IF(申込書!$D$6="","",申込書!$D$6))</f>
        <v/>
      </c>
      <c r="BF44" s="95"/>
      <c r="BG44" s="73" t="str" cm="1">
        <f t="array" aca="1" ref="BG44" ca="1">IF(クラス・種目リスト!$A$37=1,INDIRECT("$J44")&amp;INDIRECT("$H44")&amp;RIGHT(INDIRECT("$I44"),1),INDIRECT("$J44")&amp;INDIRECT("$H44"))</f>
        <v/>
      </c>
      <c r="BH44" s="66" t="str" cm="1">
        <f t="array" aca="1" ref="BH44" ca="1">IFERROR(HLOOKUP(INDIRECT("BG44"),クラス・種目リスト!$A$2:$L$33,3,FALSE),"-")</f>
        <v>-</v>
      </c>
      <c r="BI44" s="66" t="str" cm="1">
        <f t="array" aca="1" ref="BI44" ca="1">IFERROR(HLOOKUP(INDIRECT("BG44"),クラス・種目リスト!$A$2:$L$33,4,FALSE),"-")</f>
        <v>-</v>
      </c>
      <c r="BJ44" s="66" t="str" cm="1">
        <f t="array" aca="1" ref="BJ44" ca="1">IFERROR(HLOOKUP(INDIRECT("BG44"),クラス・種目リスト!$A$2:$L$33,5,FALSE),"-")</f>
        <v>-</v>
      </c>
      <c r="BK44" s="66" t="str" cm="1">
        <f t="array" aca="1" ref="BK44" ca="1">IFERROR(HLOOKUP(INDIRECT("BG44"),クラス・種目リスト!$A$2:$L$33,6,FALSE),"-")</f>
        <v>-</v>
      </c>
      <c r="BL44" s="66" t="str" cm="1">
        <f t="array" aca="1" ref="BL44" ca="1">IFERROR(HLOOKUP(INDIRECT("BG44"),クラス・種目リスト!$A$2:$L$33,7,FALSE),"-")</f>
        <v>-</v>
      </c>
      <c r="BM44" s="66" t="str" cm="1">
        <f t="array" aca="1" ref="BM44" ca="1">IFERROR(HLOOKUP(INDIRECT("BG44"),クラス・種目リスト!$A$2:$L$33,8,FALSE),"-")</f>
        <v>-</v>
      </c>
      <c r="BN44" s="66" t="str" cm="1">
        <f t="array" aca="1" ref="BN44" ca="1">IFERROR(HLOOKUP(INDIRECT("BG44"),クラス・種目リスト!$A$2:$L$33,9,FALSE),"-")</f>
        <v>-</v>
      </c>
      <c r="BO44" s="66" t="str" cm="1">
        <f t="array" aca="1" ref="BO44" ca="1">IFERROR(HLOOKUP(INDIRECT("BG44"),クラス・種目リスト!$A$2:$L$33,10,FALSE),"-")</f>
        <v>-</v>
      </c>
      <c r="BP44" s="66" t="str" cm="1">
        <f t="array" aca="1" ref="BP44" ca="1">IFERROR(HLOOKUP(INDIRECT("BG44"),クラス・種目リスト!$A$2:$L$33,11,FALSE),"-")</f>
        <v>-</v>
      </c>
      <c r="BQ44" s="66" t="str" cm="1">
        <f t="array" aca="1" ref="BQ44" ca="1">IFERROR(HLOOKUP(INDIRECT("BG44"),クラス・種目リスト!$A$2:$L$33,12,FALSE),"-")</f>
        <v>-</v>
      </c>
      <c r="BR44" s="66" t="str" cm="1">
        <f t="array" aca="1" ref="BR44" ca="1">IFERROR(HLOOKUP(INDIRECT("BG44"),クラス・種目リスト!$A$2:$L$33,13,FALSE),"-")</f>
        <v>-</v>
      </c>
      <c r="BS44" s="66" t="str" cm="1">
        <f t="array" aca="1" ref="BS44" ca="1">IFERROR(HLOOKUP(INDIRECT("BG44"),クラス・種目リスト!$A$2:$L$33,14,FALSE),"-")</f>
        <v>-</v>
      </c>
      <c r="BT44" s="66" t="str" cm="1">
        <f t="array" aca="1" ref="BT44" ca="1">IFERROR(HLOOKUP(INDIRECT("BG44"),クラス・種目リスト!$A$2:$L$33,15,FALSE),"-")</f>
        <v>-</v>
      </c>
      <c r="BU44" s="66" t="str" cm="1">
        <f t="array" aca="1" ref="BU44" ca="1">IFERROR(HLOOKUP(INDIRECT("BG44"),クラス・種目リスト!$A$2:$L$33,16,FALSE),"-")</f>
        <v>-</v>
      </c>
      <c r="BV44" s="66" t="str" cm="1">
        <f t="array" aca="1" ref="BV44" ca="1">IFERROR(HLOOKUP(INDIRECT("BG44"),クラス・種目リスト!$A$2:$L$33,17,FALSE),"-")</f>
        <v>-</v>
      </c>
      <c r="BW44" s="66" cm="1">
        <f t="array" aca="1" ref="BW44" ca="1">COUNTIF(BH44:BV44,INDIRECT("N44"))</f>
        <v>0</v>
      </c>
      <c r="BX44" s="66" cm="1">
        <f t="array" aca="1" ref="BX44" ca="1">COUNTIF(BH44:BV44,INDIRECT("W44"))</f>
        <v>0</v>
      </c>
      <c r="BY44" s="66"/>
      <c r="BZ44" s="66"/>
      <c r="CA44" s="66"/>
      <c r="CB44" s="66" t="str" cm="1">
        <f t="array" aca="1" ref="CB44" ca="1">IFERROR(HLOOKUP(INDIRECT("BG44"),クラス・種目リスト!$A$2:$L$33,18,FALSE),"-")</f>
        <v>-</v>
      </c>
      <c r="CC44" s="66" t="str" cm="1">
        <f t="array" aca="1" ref="CC44" ca="1">IFERROR(HLOOKUP(INDIRECT("BG44"),クラス・種目リスト!$A$2:$L$33,19,FALSE),"-")</f>
        <v>-</v>
      </c>
      <c r="CD44" s="66" t="str" cm="1">
        <f t="array" aca="1" ref="CD44" ca="1">IFERROR(HLOOKUP(INDIRECT("BG44"),クラス・種目リスト!$A$2:$L$33,20,FALSE),"-")</f>
        <v>-</v>
      </c>
      <c r="CE44" s="66" t="str" cm="1">
        <f t="array" aca="1" ref="CE44" ca="1">IFERROR(HLOOKUP(INDIRECT("BG44"),クラス・種目リスト!$A$2:$L$33,21,FALSE),"-")</f>
        <v>-</v>
      </c>
      <c r="CF44" s="66" t="str" cm="1">
        <f t="array" aca="1" ref="CF44" ca="1">IFERROR(HLOOKUP(INDIRECT("BG44"),クラス・種目リスト!$A$2:$L$33,22,FALSE),"-")</f>
        <v>-</v>
      </c>
      <c r="CG44" s="66" t="str" cm="1">
        <f t="array" aca="1" ref="CG44" ca="1">IFERROR(HLOOKUP(INDIRECT("BG44"),クラス・種目リスト!$A$2:$L$33,23,FALSE),"-")</f>
        <v>-</v>
      </c>
      <c r="CH44" s="66" t="str" cm="1">
        <f t="array" aca="1" ref="CH44" ca="1">IFERROR(HLOOKUP(INDIRECT("BG44"),クラス・種目リスト!$A$2:$L$33,24,FALSE),"-")</f>
        <v>-</v>
      </c>
      <c r="CI44" s="66" t="str" cm="1">
        <f t="array" aca="1" ref="CI44" ca="1">IFERROR(HLOOKUP(INDIRECT("BG44"),クラス・種目リスト!$A$2:$L$33,25,FALSE),"-")</f>
        <v>-</v>
      </c>
      <c r="CJ44" s="66" t="str" cm="1">
        <f t="array" aca="1" ref="CJ44" ca="1">IFERROR(HLOOKUP(INDIRECT("BG44"),クラス・種目リスト!$A$2:$L$33,26,FALSE),"-")</f>
        <v>-</v>
      </c>
      <c r="CK44" s="66" t="str" cm="1">
        <f t="array" aca="1" ref="CK44" ca="1">IFERROR(HLOOKUP(INDIRECT("BG44"),クラス・種目リスト!$A$2:$L$33,27,FALSE),"-")</f>
        <v>-</v>
      </c>
      <c r="CL44" s="66" t="str" cm="1">
        <f t="array" aca="1" ref="CL44" ca="1">IFERROR(HLOOKUP(INDIRECT("BG44"),クラス・種目リスト!$A$2:$L$33,28,FALSE),"-")</f>
        <v>-</v>
      </c>
      <c r="CM44" s="66" t="str" cm="1">
        <f t="array" aca="1" ref="CM44" ca="1">IFERROR(HLOOKUP(INDIRECT("BG44"),クラス・種目リスト!$A$2:$L$33,29,FALSE),"-")</f>
        <v>-</v>
      </c>
      <c r="CN44" s="66" t="str" cm="1">
        <f t="array" aca="1" ref="CN44" ca="1">IFERROR(HLOOKUP(INDIRECT("BG44"),クラス・種目リスト!$A$2:$L$33,30,FALSE),"-")</f>
        <v>-</v>
      </c>
      <c r="CO44" s="66" t="str" cm="1">
        <f t="array" aca="1" ref="CO44" ca="1">IFERROR(HLOOKUP(INDIRECT("BG44"),クラス・種目リスト!$A$2:$L$33,31,FALSE),"-")</f>
        <v>-</v>
      </c>
      <c r="CP44" s="66" t="str" cm="1">
        <f t="array" aca="1" ref="CP44" ca="1">IFERROR(HLOOKUP(INDIRECT("BG44"),クラス・種目リスト!$A$2:$L$33,32,FALSE),"-")</f>
        <v>-</v>
      </c>
      <c r="CQ44" s="66" cm="1">
        <f t="array" aca="1" ref="CQ44" ca="1">COUNTIF(CB44:CP44,INDIRECT("AI44"))</f>
        <v>0</v>
      </c>
      <c r="CR44" s="66" cm="1">
        <f t="array" aca="1" ref="CR44" ca="1">COUNTIF(CB44:CP44,INDIRECT("AR44"))</f>
        <v>0</v>
      </c>
      <c r="CS44" s="66"/>
      <c r="CT44" s="226"/>
      <c r="CU44" s="226"/>
      <c r="CV44" s="226"/>
      <c r="CW44" s="226"/>
      <c r="CX44" s="226"/>
      <c r="CY44" s="226"/>
      <c r="CZ44" s="226"/>
      <c r="DA44" s="67" t="str" cm="1">
        <f t="array" aca="1" ref="DA44" ca="1">INDIRECT("J44")</f>
        <v/>
      </c>
      <c r="DB44" s="226" cm="1">
        <f t="array" aca="1" ref="DB44" ca="1">IF(INDIRECT("N44")="-",0,COUNTA(INDIRECT("N44")))+IF(INDIRECT("W44")="-",0,COUNTA(INDIRECT("W44")))+IF(INDIRECT("AI44")="-",0,COUNTA(INDIRECT("AI44")))+IF(INDIRECT("AR44")="-",0,COUNTA(INDIRECT("AR44")))</f>
        <v>0</v>
      </c>
      <c r="DC44" s="226"/>
      <c r="DD44" s="67" cm="1">
        <f t="array" aca="1" ref="DD44" ca="1">INDIRECT("C44")</f>
        <v>0</v>
      </c>
      <c r="DE44" s="62"/>
      <c r="DF44" s="62" t="str" cm="1">
        <f t="array" aca="1" ref="DF44" ca="1">IFERROR(FIND("《",INDIRECT("N44")),"")</f>
        <v/>
      </c>
      <c r="DG44" s="62" t="str" cm="1">
        <f t="array" aca="1" ref="DG44" ca="1">IFERROR(FIND("《",INDIRECT("W44")),"")</f>
        <v/>
      </c>
      <c r="DH44" s="62" t="str" cm="1">
        <f t="array" aca="1" ref="DH44" ca="1">IFERROR(FIND("《",INDIRECT("AI44")),"")</f>
        <v/>
      </c>
      <c r="DI44" s="62" t="str" cm="1">
        <f t="array" aca="1" ref="DI44" ca="1">IFERROR(FIND("《",INDIRECT("AR44")),"")</f>
        <v/>
      </c>
    </row>
    <row r="45" spans="1:113" ht="19.5" customHeight="1" x14ac:dyDescent="0.15">
      <c r="A45" s="26"/>
      <c r="B45" s="60"/>
      <c r="C45" s="113"/>
      <c r="D45" s="47"/>
      <c r="E45" s="48"/>
      <c r="F45" s="49"/>
      <c r="G45" s="20"/>
      <c r="H45" s="4"/>
      <c r="I45" s="6"/>
      <c r="J45" s="310" t="str">
        <f ca="1">IF(DD45=0,"",IF(申込書!$B$6="","",申込書!$B$6))</f>
        <v/>
      </c>
      <c r="K45" s="311" t="str">
        <f ca="1">IF(DD45=0,"",IF(申込書!$B$4="","",SUBSTITUTE(SUBSTITUTE(申込書!$B$4,"学",""),"校","")))</f>
        <v/>
      </c>
      <c r="L45" s="310" t="str">
        <f ca="1">IF(DD45=0,"",IF(申込書!$D$4="","",ASC(申込書!$D$4)))</f>
        <v/>
      </c>
      <c r="M45" s="26"/>
      <c r="N45" s="23"/>
      <c r="O45" s="15"/>
      <c r="P45" s="16"/>
      <c r="Q45" s="15"/>
      <c r="R45" s="17"/>
      <c r="S45" s="15"/>
      <c r="T45" s="17"/>
      <c r="U45" s="148" t="str">
        <f t="shared" si="2"/>
        <v/>
      </c>
      <c r="V45" s="6"/>
      <c r="W45" s="106"/>
      <c r="X45" s="15"/>
      <c r="Y45" s="16"/>
      <c r="Z45" s="18"/>
      <c r="AA45" s="17"/>
      <c r="AB45" s="19"/>
      <c r="AC45" s="17"/>
      <c r="AD45" s="148" t="str">
        <f t="shared" si="3"/>
        <v/>
      </c>
      <c r="AE45" s="24"/>
      <c r="AF45" s="24"/>
      <c r="AG45" s="4" t="str">
        <f t="shared" si="11"/>
        <v>-</v>
      </c>
      <c r="AH45" s="5"/>
      <c r="AI45" s="23"/>
      <c r="AJ45" s="15"/>
      <c r="AK45" s="16"/>
      <c r="AL45" s="18"/>
      <c r="AM45" s="17"/>
      <c r="AN45" s="19"/>
      <c r="AO45" s="17"/>
      <c r="AP45" s="148" t="str">
        <f t="shared" si="4"/>
        <v/>
      </c>
      <c r="AQ45" s="125"/>
      <c r="AR45" s="23"/>
      <c r="AS45" s="15"/>
      <c r="AT45" s="16"/>
      <c r="AU45" s="18"/>
      <c r="AV45" s="17"/>
      <c r="AW45" s="19"/>
      <c r="AX45" s="17"/>
      <c r="AY45" s="148" t="str">
        <f t="shared" si="5"/>
        <v/>
      </c>
      <c r="AZ45" s="106"/>
      <c r="BA45" s="28"/>
      <c r="BB45" s="4" t="str">
        <f t="shared" si="9"/>
        <v>-</v>
      </c>
      <c r="BC45" s="274" t="str">
        <f t="shared" ca="1" si="10"/>
        <v/>
      </c>
      <c r="BD45" s="313" t="str">
        <f t="shared" ca="1" si="7"/>
        <v/>
      </c>
      <c r="BE45" s="314" t="str">
        <f ca="1">IF(DD45=0,"",IF(申込書!$D$6="","",申込書!$D$6))</f>
        <v/>
      </c>
      <c r="BF45" s="95"/>
      <c r="BG45" s="73" t="str" cm="1">
        <f t="array" aca="1" ref="BG45" ca="1">IF(クラス・種目リスト!$A$37=1,INDIRECT("$J45")&amp;INDIRECT("$H45")&amp;RIGHT(INDIRECT("$I45"),1),INDIRECT("$J45")&amp;INDIRECT("$H45"))</f>
        <v/>
      </c>
      <c r="BH45" s="66" t="str" cm="1">
        <f t="array" aca="1" ref="BH45" ca="1">IFERROR(HLOOKUP(INDIRECT("BG45"),クラス・種目リスト!$A$2:$L$33,3,FALSE),"-")</f>
        <v>-</v>
      </c>
      <c r="BI45" s="66" t="str" cm="1">
        <f t="array" aca="1" ref="BI45" ca="1">IFERROR(HLOOKUP(INDIRECT("BG45"),クラス・種目リスト!$A$2:$L$33,4,FALSE),"-")</f>
        <v>-</v>
      </c>
      <c r="BJ45" s="66" t="str" cm="1">
        <f t="array" aca="1" ref="BJ45" ca="1">IFERROR(HLOOKUP(INDIRECT("BG45"),クラス・種目リスト!$A$2:$L$33,5,FALSE),"-")</f>
        <v>-</v>
      </c>
      <c r="BK45" s="66" t="str" cm="1">
        <f t="array" aca="1" ref="BK45" ca="1">IFERROR(HLOOKUP(INDIRECT("BG45"),クラス・種目リスト!$A$2:$L$33,6,FALSE),"-")</f>
        <v>-</v>
      </c>
      <c r="BL45" s="66" t="str" cm="1">
        <f t="array" aca="1" ref="BL45" ca="1">IFERROR(HLOOKUP(INDIRECT("BG45"),クラス・種目リスト!$A$2:$L$33,7,FALSE),"-")</f>
        <v>-</v>
      </c>
      <c r="BM45" s="66" t="str" cm="1">
        <f t="array" aca="1" ref="BM45" ca="1">IFERROR(HLOOKUP(INDIRECT("BG45"),クラス・種目リスト!$A$2:$L$33,8,FALSE),"-")</f>
        <v>-</v>
      </c>
      <c r="BN45" s="66" t="str" cm="1">
        <f t="array" aca="1" ref="BN45" ca="1">IFERROR(HLOOKUP(INDIRECT("BG45"),クラス・種目リスト!$A$2:$L$33,9,FALSE),"-")</f>
        <v>-</v>
      </c>
      <c r="BO45" s="66" t="str" cm="1">
        <f t="array" aca="1" ref="BO45" ca="1">IFERROR(HLOOKUP(INDIRECT("BG45"),クラス・種目リスト!$A$2:$L$33,10,FALSE),"-")</f>
        <v>-</v>
      </c>
      <c r="BP45" s="66" t="str" cm="1">
        <f t="array" aca="1" ref="BP45" ca="1">IFERROR(HLOOKUP(INDIRECT("BG45"),クラス・種目リスト!$A$2:$L$33,11,FALSE),"-")</f>
        <v>-</v>
      </c>
      <c r="BQ45" s="66" t="str" cm="1">
        <f t="array" aca="1" ref="BQ45" ca="1">IFERROR(HLOOKUP(INDIRECT("BG45"),クラス・種目リスト!$A$2:$L$33,12,FALSE),"-")</f>
        <v>-</v>
      </c>
      <c r="BR45" s="66" t="str" cm="1">
        <f t="array" aca="1" ref="BR45" ca="1">IFERROR(HLOOKUP(INDIRECT("BG45"),クラス・種目リスト!$A$2:$L$33,13,FALSE),"-")</f>
        <v>-</v>
      </c>
      <c r="BS45" s="66" t="str" cm="1">
        <f t="array" aca="1" ref="BS45" ca="1">IFERROR(HLOOKUP(INDIRECT("BG45"),クラス・種目リスト!$A$2:$L$33,14,FALSE),"-")</f>
        <v>-</v>
      </c>
      <c r="BT45" s="66" t="str" cm="1">
        <f t="array" aca="1" ref="BT45" ca="1">IFERROR(HLOOKUP(INDIRECT("BG45"),クラス・種目リスト!$A$2:$L$33,15,FALSE),"-")</f>
        <v>-</v>
      </c>
      <c r="BU45" s="66" t="str" cm="1">
        <f t="array" aca="1" ref="BU45" ca="1">IFERROR(HLOOKUP(INDIRECT("BG45"),クラス・種目リスト!$A$2:$L$33,16,FALSE),"-")</f>
        <v>-</v>
      </c>
      <c r="BV45" s="66" t="str" cm="1">
        <f t="array" aca="1" ref="BV45" ca="1">IFERROR(HLOOKUP(INDIRECT("BG45"),クラス・種目リスト!$A$2:$L$33,17,FALSE),"-")</f>
        <v>-</v>
      </c>
      <c r="BW45" s="66" cm="1">
        <f t="array" aca="1" ref="BW45" ca="1">COUNTIF(BH45:BV45,INDIRECT("N45"))</f>
        <v>0</v>
      </c>
      <c r="BX45" s="66" cm="1">
        <f t="array" aca="1" ref="BX45" ca="1">COUNTIF(BH45:BV45,INDIRECT("W45"))</f>
        <v>0</v>
      </c>
      <c r="BY45" s="66"/>
      <c r="BZ45" s="66"/>
      <c r="CA45" s="66"/>
      <c r="CB45" s="66" t="str" cm="1">
        <f t="array" aca="1" ref="CB45" ca="1">IFERROR(HLOOKUP(INDIRECT("BG45"),クラス・種目リスト!$A$2:$L$33,18,FALSE),"-")</f>
        <v>-</v>
      </c>
      <c r="CC45" s="66" t="str" cm="1">
        <f t="array" aca="1" ref="CC45" ca="1">IFERROR(HLOOKUP(INDIRECT("BG45"),クラス・種目リスト!$A$2:$L$33,19,FALSE),"-")</f>
        <v>-</v>
      </c>
      <c r="CD45" s="66" t="str" cm="1">
        <f t="array" aca="1" ref="CD45" ca="1">IFERROR(HLOOKUP(INDIRECT("BG45"),クラス・種目リスト!$A$2:$L$33,20,FALSE),"-")</f>
        <v>-</v>
      </c>
      <c r="CE45" s="66" t="str" cm="1">
        <f t="array" aca="1" ref="CE45" ca="1">IFERROR(HLOOKUP(INDIRECT("BG45"),クラス・種目リスト!$A$2:$L$33,21,FALSE),"-")</f>
        <v>-</v>
      </c>
      <c r="CF45" s="66" t="str" cm="1">
        <f t="array" aca="1" ref="CF45" ca="1">IFERROR(HLOOKUP(INDIRECT("BG45"),クラス・種目リスト!$A$2:$L$33,22,FALSE),"-")</f>
        <v>-</v>
      </c>
      <c r="CG45" s="66" t="str" cm="1">
        <f t="array" aca="1" ref="CG45" ca="1">IFERROR(HLOOKUP(INDIRECT("BG45"),クラス・種目リスト!$A$2:$L$33,23,FALSE),"-")</f>
        <v>-</v>
      </c>
      <c r="CH45" s="66" t="str" cm="1">
        <f t="array" aca="1" ref="CH45" ca="1">IFERROR(HLOOKUP(INDIRECT("BG45"),クラス・種目リスト!$A$2:$L$33,24,FALSE),"-")</f>
        <v>-</v>
      </c>
      <c r="CI45" s="66" t="str" cm="1">
        <f t="array" aca="1" ref="CI45" ca="1">IFERROR(HLOOKUP(INDIRECT("BG45"),クラス・種目リスト!$A$2:$L$33,25,FALSE),"-")</f>
        <v>-</v>
      </c>
      <c r="CJ45" s="66" t="str" cm="1">
        <f t="array" aca="1" ref="CJ45" ca="1">IFERROR(HLOOKUP(INDIRECT("BG45"),クラス・種目リスト!$A$2:$L$33,26,FALSE),"-")</f>
        <v>-</v>
      </c>
      <c r="CK45" s="66" t="str" cm="1">
        <f t="array" aca="1" ref="CK45" ca="1">IFERROR(HLOOKUP(INDIRECT("BG45"),クラス・種目リスト!$A$2:$L$33,27,FALSE),"-")</f>
        <v>-</v>
      </c>
      <c r="CL45" s="66" t="str" cm="1">
        <f t="array" aca="1" ref="CL45" ca="1">IFERROR(HLOOKUP(INDIRECT("BG45"),クラス・種目リスト!$A$2:$L$33,28,FALSE),"-")</f>
        <v>-</v>
      </c>
      <c r="CM45" s="66" t="str" cm="1">
        <f t="array" aca="1" ref="CM45" ca="1">IFERROR(HLOOKUP(INDIRECT("BG45"),クラス・種目リスト!$A$2:$L$33,29,FALSE),"-")</f>
        <v>-</v>
      </c>
      <c r="CN45" s="66" t="str" cm="1">
        <f t="array" aca="1" ref="CN45" ca="1">IFERROR(HLOOKUP(INDIRECT("BG45"),クラス・種目リスト!$A$2:$L$33,30,FALSE),"-")</f>
        <v>-</v>
      </c>
      <c r="CO45" s="66" t="str" cm="1">
        <f t="array" aca="1" ref="CO45" ca="1">IFERROR(HLOOKUP(INDIRECT("BG45"),クラス・種目リスト!$A$2:$L$33,31,FALSE),"-")</f>
        <v>-</v>
      </c>
      <c r="CP45" s="66" t="str" cm="1">
        <f t="array" aca="1" ref="CP45" ca="1">IFERROR(HLOOKUP(INDIRECT("BG45"),クラス・種目リスト!$A$2:$L$33,32,FALSE),"-")</f>
        <v>-</v>
      </c>
      <c r="CQ45" s="66" cm="1">
        <f t="array" aca="1" ref="CQ45" ca="1">COUNTIF(CB45:CP45,INDIRECT("AI45"))</f>
        <v>0</v>
      </c>
      <c r="CR45" s="66" cm="1">
        <f t="array" aca="1" ref="CR45" ca="1">COUNTIF(CB45:CP45,INDIRECT("AR45"))</f>
        <v>0</v>
      </c>
      <c r="CS45" s="66"/>
      <c r="CT45" s="226"/>
      <c r="CU45" s="226"/>
      <c r="CV45" s="226"/>
      <c r="CW45" s="226"/>
      <c r="CX45" s="226"/>
      <c r="CY45" s="226"/>
      <c r="CZ45" s="226"/>
      <c r="DA45" s="67" t="str" cm="1">
        <f t="array" aca="1" ref="DA45" ca="1">INDIRECT("J45")</f>
        <v/>
      </c>
      <c r="DB45" s="226" cm="1">
        <f t="array" aca="1" ref="DB45" ca="1">IF(INDIRECT("N45")="-",0,COUNTA(INDIRECT("N45")))+IF(INDIRECT("W45")="-",0,COUNTA(INDIRECT("W45")))+IF(INDIRECT("AI45")="-",0,COUNTA(INDIRECT("AI45")))+IF(INDIRECT("AR45")="-",0,COUNTA(INDIRECT("AR45")))</f>
        <v>0</v>
      </c>
      <c r="DC45" s="226"/>
      <c r="DD45" s="67" cm="1">
        <f t="array" aca="1" ref="DD45" ca="1">INDIRECT("C45")</f>
        <v>0</v>
      </c>
      <c r="DE45" s="62"/>
      <c r="DF45" s="62" t="str" cm="1">
        <f t="array" aca="1" ref="DF45" ca="1">IFERROR(FIND("《",INDIRECT("N45")),"")</f>
        <v/>
      </c>
      <c r="DG45" s="62" t="str" cm="1">
        <f t="array" aca="1" ref="DG45" ca="1">IFERROR(FIND("《",INDIRECT("W45")),"")</f>
        <v/>
      </c>
      <c r="DH45" s="62" t="str" cm="1">
        <f t="array" aca="1" ref="DH45" ca="1">IFERROR(FIND("《",INDIRECT("AI45")),"")</f>
        <v/>
      </c>
      <c r="DI45" s="62" t="str" cm="1">
        <f t="array" aca="1" ref="DI45" ca="1">IFERROR(FIND("《",INDIRECT("AR45")),"")</f>
        <v/>
      </c>
    </row>
    <row r="46" spans="1:113" ht="19.5" customHeight="1" x14ac:dyDescent="0.15">
      <c r="A46" s="26"/>
      <c r="B46" s="60"/>
      <c r="C46" s="114"/>
      <c r="D46" s="50"/>
      <c r="E46" s="48"/>
      <c r="F46" s="49"/>
      <c r="G46" s="20"/>
      <c r="H46" s="4"/>
      <c r="I46" s="6"/>
      <c r="J46" s="310" t="str">
        <f ca="1">IF(DD46=0,"",IF(申込書!$B$6="","",申込書!$B$6))</f>
        <v/>
      </c>
      <c r="K46" s="311" t="str">
        <f ca="1">IF(DD46=0,"",IF(申込書!$B$4="","",SUBSTITUTE(SUBSTITUTE(申込書!$B$4,"学",""),"校","")))</f>
        <v/>
      </c>
      <c r="L46" s="310" t="str">
        <f ca="1">IF(DD46=0,"",IF(申込書!$D$4="","",ASC(申込書!$D$4)))</f>
        <v/>
      </c>
      <c r="M46" s="26"/>
      <c r="N46" s="23"/>
      <c r="O46" s="15"/>
      <c r="P46" s="16"/>
      <c r="Q46" s="15"/>
      <c r="R46" s="17"/>
      <c r="S46" s="15"/>
      <c r="T46" s="17"/>
      <c r="U46" s="148" t="str">
        <f t="shared" si="2"/>
        <v/>
      </c>
      <c r="V46" s="6"/>
      <c r="W46" s="106"/>
      <c r="X46" s="15"/>
      <c r="Y46" s="16"/>
      <c r="Z46" s="18"/>
      <c r="AA46" s="17"/>
      <c r="AB46" s="19"/>
      <c r="AC46" s="17"/>
      <c r="AD46" s="148" t="str">
        <f t="shared" si="3"/>
        <v/>
      </c>
      <c r="AE46" s="24"/>
      <c r="AF46" s="24"/>
      <c r="AG46" s="4" t="str">
        <f t="shared" si="11"/>
        <v>-</v>
      </c>
      <c r="AH46" s="5"/>
      <c r="AI46" s="23"/>
      <c r="AJ46" s="15"/>
      <c r="AK46" s="16"/>
      <c r="AL46" s="18"/>
      <c r="AM46" s="17"/>
      <c r="AN46" s="19"/>
      <c r="AO46" s="17"/>
      <c r="AP46" s="148" t="str">
        <f t="shared" si="4"/>
        <v/>
      </c>
      <c r="AQ46" s="125"/>
      <c r="AR46" s="23"/>
      <c r="AS46" s="15"/>
      <c r="AT46" s="16"/>
      <c r="AU46" s="18"/>
      <c r="AV46" s="17"/>
      <c r="AW46" s="19"/>
      <c r="AX46" s="17"/>
      <c r="AY46" s="148" t="str">
        <f t="shared" si="5"/>
        <v/>
      </c>
      <c r="AZ46" s="106"/>
      <c r="BA46" s="28"/>
      <c r="BB46" s="4" t="str">
        <f t="shared" si="9"/>
        <v>-</v>
      </c>
      <c r="BC46" s="274" t="str">
        <f t="shared" ca="1" si="10"/>
        <v/>
      </c>
      <c r="BD46" s="313" t="str">
        <f t="shared" ca="1" si="7"/>
        <v/>
      </c>
      <c r="BE46" s="314" t="str">
        <f ca="1">IF(DD46=0,"",IF(申込書!$D$6="","",申込書!$D$6))</f>
        <v/>
      </c>
      <c r="BF46" s="95"/>
      <c r="BG46" s="73" t="str" cm="1">
        <f t="array" aca="1" ref="BG46" ca="1">IF(クラス・種目リスト!$A$37=1,INDIRECT("$J46")&amp;INDIRECT("$H46")&amp;RIGHT(INDIRECT("$I46"),1),INDIRECT("$J46")&amp;INDIRECT("$H46"))</f>
        <v/>
      </c>
      <c r="BH46" s="66" t="str" cm="1">
        <f t="array" aca="1" ref="BH46" ca="1">IFERROR(HLOOKUP(INDIRECT("BG46"),クラス・種目リスト!$A$2:$L$33,3,FALSE),"-")</f>
        <v>-</v>
      </c>
      <c r="BI46" s="66" t="str" cm="1">
        <f t="array" aca="1" ref="BI46" ca="1">IFERROR(HLOOKUP(INDIRECT("BG46"),クラス・種目リスト!$A$2:$L$33,4,FALSE),"-")</f>
        <v>-</v>
      </c>
      <c r="BJ46" s="66" t="str" cm="1">
        <f t="array" aca="1" ref="BJ46" ca="1">IFERROR(HLOOKUP(INDIRECT("BG46"),クラス・種目リスト!$A$2:$L$33,5,FALSE),"-")</f>
        <v>-</v>
      </c>
      <c r="BK46" s="66" t="str" cm="1">
        <f t="array" aca="1" ref="BK46" ca="1">IFERROR(HLOOKUP(INDIRECT("BG46"),クラス・種目リスト!$A$2:$L$33,6,FALSE),"-")</f>
        <v>-</v>
      </c>
      <c r="BL46" s="66" t="str" cm="1">
        <f t="array" aca="1" ref="BL46" ca="1">IFERROR(HLOOKUP(INDIRECT("BG46"),クラス・種目リスト!$A$2:$L$33,7,FALSE),"-")</f>
        <v>-</v>
      </c>
      <c r="BM46" s="66" t="str" cm="1">
        <f t="array" aca="1" ref="BM46" ca="1">IFERROR(HLOOKUP(INDIRECT("BG46"),クラス・種目リスト!$A$2:$L$33,8,FALSE),"-")</f>
        <v>-</v>
      </c>
      <c r="BN46" s="66" t="str" cm="1">
        <f t="array" aca="1" ref="BN46" ca="1">IFERROR(HLOOKUP(INDIRECT("BG46"),クラス・種目リスト!$A$2:$L$33,9,FALSE),"-")</f>
        <v>-</v>
      </c>
      <c r="BO46" s="66" t="str" cm="1">
        <f t="array" aca="1" ref="BO46" ca="1">IFERROR(HLOOKUP(INDIRECT("BG46"),クラス・種目リスト!$A$2:$L$33,10,FALSE),"-")</f>
        <v>-</v>
      </c>
      <c r="BP46" s="66" t="str" cm="1">
        <f t="array" aca="1" ref="BP46" ca="1">IFERROR(HLOOKUP(INDIRECT("BG46"),クラス・種目リスト!$A$2:$L$33,11,FALSE),"-")</f>
        <v>-</v>
      </c>
      <c r="BQ46" s="66" t="str" cm="1">
        <f t="array" aca="1" ref="BQ46" ca="1">IFERROR(HLOOKUP(INDIRECT("BG46"),クラス・種目リスト!$A$2:$L$33,12,FALSE),"-")</f>
        <v>-</v>
      </c>
      <c r="BR46" s="66" t="str" cm="1">
        <f t="array" aca="1" ref="BR46" ca="1">IFERROR(HLOOKUP(INDIRECT("BG46"),クラス・種目リスト!$A$2:$L$33,13,FALSE),"-")</f>
        <v>-</v>
      </c>
      <c r="BS46" s="66" t="str" cm="1">
        <f t="array" aca="1" ref="BS46" ca="1">IFERROR(HLOOKUP(INDIRECT("BG46"),クラス・種目リスト!$A$2:$L$33,14,FALSE),"-")</f>
        <v>-</v>
      </c>
      <c r="BT46" s="66" t="str" cm="1">
        <f t="array" aca="1" ref="BT46" ca="1">IFERROR(HLOOKUP(INDIRECT("BG46"),クラス・種目リスト!$A$2:$L$33,15,FALSE),"-")</f>
        <v>-</v>
      </c>
      <c r="BU46" s="66" t="str" cm="1">
        <f t="array" aca="1" ref="BU46" ca="1">IFERROR(HLOOKUP(INDIRECT("BG46"),クラス・種目リスト!$A$2:$L$33,16,FALSE),"-")</f>
        <v>-</v>
      </c>
      <c r="BV46" s="66" t="str" cm="1">
        <f t="array" aca="1" ref="BV46" ca="1">IFERROR(HLOOKUP(INDIRECT("BG46"),クラス・種目リスト!$A$2:$L$33,17,FALSE),"-")</f>
        <v>-</v>
      </c>
      <c r="BW46" s="66" cm="1">
        <f t="array" aca="1" ref="BW46" ca="1">COUNTIF(BH46:BV46,INDIRECT("N46"))</f>
        <v>0</v>
      </c>
      <c r="BX46" s="66" cm="1">
        <f t="array" aca="1" ref="BX46" ca="1">COUNTIF(BH46:BV46,INDIRECT("W46"))</f>
        <v>0</v>
      </c>
      <c r="BY46" s="66"/>
      <c r="BZ46" s="66"/>
      <c r="CA46" s="66"/>
      <c r="CB46" s="66" t="str" cm="1">
        <f t="array" aca="1" ref="CB46" ca="1">IFERROR(HLOOKUP(INDIRECT("BG46"),クラス・種目リスト!$A$2:$L$33,18,FALSE),"-")</f>
        <v>-</v>
      </c>
      <c r="CC46" s="66" t="str" cm="1">
        <f t="array" aca="1" ref="CC46" ca="1">IFERROR(HLOOKUP(INDIRECT("BG46"),クラス・種目リスト!$A$2:$L$33,19,FALSE),"-")</f>
        <v>-</v>
      </c>
      <c r="CD46" s="66" t="str" cm="1">
        <f t="array" aca="1" ref="CD46" ca="1">IFERROR(HLOOKUP(INDIRECT("BG46"),クラス・種目リスト!$A$2:$L$33,20,FALSE),"-")</f>
        <v>-</v>
      </c>
      <c r="CE46" s="66" t="str" cm="1">
        <f t="array" aca="1" ref="CE46" ca="1">IFERROR(HLOOKUP(INDIRECT("BG46"),クラス・種目リスト!$A$2:$L$33,21,FALSE),"-")</f>
        <v>-</v>
      </c>
      <c r="CF46" s="66" t="str" cm="1">
        <f t="array" aca="1" ref="CF46" ca="1">IFERROR(HLOOKUP(INDIRECT("BG46"),クラス・種目リスト!$A$2:$L$33,22,FALSE),"-")</f>
        <v>-</v>
      </c>
      <c r="CG46" s="66" t="str" cm="1">
        <f t="array" aca="1" ref="CG46" ca="1">IFERROR(HLOOKUP(INDIRECT("BG46"),クラス・種目リスト!$A$2:$L$33,23,FALSE),"-")</f>
        <v>-</v>
      </c>
      <c r="CH46" s="66" t="str" cm="1">
        <f t="array" aca="1" ref="CH46" ca="1">IFERROR(HLOOKUP(INDIRECT("BG46"),クラス・種目リスト!$A$2:$L$33,24,FALSE),"-")</f>
        <v>-</v>
      </c>
      <c r="CI46" s="66" t="str" cm="1">
        <f t="array" aca="1" ref="CI46" ca="1">IFERROR(HLOOKUP(INDIRECT("BG46"),クラス・種目リスト!$A$2:$L$33,25,FALSE),"-")</f>
        <v>-</v>
      </c>
      <c r="CJ46" s="66" t="str" cm="1">
        <f t="array" aca="1" ref="CJ46" ca="1">IFERROR(HLOOKUP(INDIRECT("BG46"),クラス・種目リスト!$A$2:$L$33,26,FALSE),"-")</f>
        <v>-</v>
      </c>
      <c r="CK46" s="66" t="str" cm="1">
        <f t="array" aca="1" ref="CK46" ca="1">IFERROR(HLOOKUP(INDIRECT("BG46"),クラス・種目リスト!$A$2:$L$33,27,FALSE),"-")</f>
        <v>-</v>
      </c>
      <c r="CL46" s="66" t="str" cm="1">
        <f t="array" aca="1" ref="CL46" ca="1">IFERROR(HLOOKUP(INDIRECT("BG46"),クラス・種目リスト!$A$2:$L$33,28,FALSE),"-")</f>
        <v>-</v>
      </c>
      <c r="CM46" s="66" t="str" cm="1">
        <f t="array" aca="1" ref="CM46" ca="1">IFERROR(HLOOKUP(INDIRECT("BG46"),クラス・種目リスト!$A$2:$L$33,29,FALSE),"-")</f>
        <v>-</v>
      </c>
      <c r="CN46" s="66" t="str" cm="1">
        <f t="array" aca="1" ref="CN46" ca="1">IFERROR(HLOOKUP(INDIRECT("BG46"),クラス・種目リスト!$A$2:$L$33,30,FALSE),"-")</f>
        <v>-</v>
      </c>
      <c r="CO46" s="66" t="str" cm="1">
        <f t="array" aca="1" ref="CO46" ca="1">IFERROR(HLOOKUP(INDIRECT("BG46"),クラス・種目リスト!$A$2:$L$33,31,FALSE),"-")</f>
        <v>-</v>
      </c>
      <c r="CP46" s="66" t="str" cm="1">
        <f t="array" aca="1" ref="CP46" ca="1">IFERROR(HLOOKUP(INDIRECT("BG46"),クラス・種目リスト!$A$2:$L$33,32,FALSE),"-")</f>
        <v>-</v>
      </c>
      <c r="CQ46" s="66" cm="1">
        <f t="array" aca="1" ref="CQ46" ca="1">COUNTIF(CB46:CP46,INDIRECT("AI46"))</f>
        <v>0</v>
      </c>
      <c r="CR46" s="66" cm="1">
        <f t="array" aca="1" ref="CR46" ca="1">COUNTIF(CB46:CP46,INDIRECT("AR46"))</f>
        <v>0</v>
      </c>
      <c r="CS46" s="66"/>
      <c r="CT46" s="226"/>
      <c r="CU46" s="226"/>
      <c r="CV46" s="226"/>
      <c r="CW46" s="226"/>
      <c r="CX46" s="226"/>
      <c r="CY46" s="226"/>
      <c r="CZ46" s="226"/>
      <c r="DA46" s="67" t="str" cm="1">
        <f t="array" aca="1" ref="DA46" ca="1">INDIRECT("J46")</f>
        <v/>
      </c>
      <c r="DB46" s="226" cm="1">
        <f t="array" aca="1" ref="DB46" ca="1">IF(INDIRECT("N46")="-",0,COUNTA(INDIRECT("N46")))+IF(INDIRECT("W46")="-",0,COUNTA(INDIRECT("W46")))+IF(INDIRECT("AI46")="-",0,COUNTA(INDIRECT("AI46")))+IF(INDIRECT("AR46")="-",0,COUNTA(INDIRECT("AR46")))</f>
        <v>0</v>
      </c>
      <c r="DC46" s="226"/>
      <c r="DD46" s="67" cm="1">
        <f t="array" aca="1" ref="DD46" ca="1">INDIRECT("C46")</f>
        <v>0</v>
      </c>
      <c r="DE46" s="62"/>
      <c r="DF46" s="62" t="str" cm="1">
        <f t="array" aca="1" ref="DF46" ca="1">IFERROR(FIND("《",INDIRECT("N46")),"")</f>
        <v/>
      </c>
      <c r="DG46" s="62" t="str" cm="1">
        <f t="array" aca="1" ref="DG46" ca="1">IFERROR(FIND("《",INDIRECT("W46")),"")</f>
        <v/>
      </c>
      <c r="DH46" s="62" t="str" cm="1">
        <f t="array" aca="1" ref="DH46" ca="1">IFERROR(FIND("《",INDIRECT("AI46")),"")</f>
        <v/>
      </c>
      <c r="DI46" s="62" t="str" cm="1">
        <f t="array" aca="1" ref="DI46" ca="1">IFERROR(FIND("《",INDIRECT("AR46")),"")</f>
        <v/>
      </c>
    </row>
    <row r="47" spans="1:113" ht="19.5" customHeight="1" x14ac:dyDescent="0.15">
      <c r="A47" s="26"/>
      <c r="B47" s="60"/>
      <c r="C47" s="113"/>
      <c r="D47" s="47"/>
      <c r="E47" s="48"/>
      <c r="F47" s="49"/>
      <c r="G47" s="20"/>
      <c r="H47" s="4"/>
      <c r="I47" s="6"/>
      <c r="J47" s="310" t="str">
        <f ca="1">IF(DD47=0,"",IF(申込書!$B$6="","",申込書!$B$6))</f>
        <v/>
      </c>
      <c r="K47" s="311" t="str">
        <f ca="1">IF(DD47=0,"",IF(申込書!$B$4="","",SUBSTITUTE(SUBSTITUTE(申込書!$B$4,"学",""),"校","")))</f>
        <v/>
      </c>
      <c r="L47" s="310" t="str">
        <f ca="1">IF(DD47=0,"",IF(申込書!$D$4="","",ASC(申込書!$D$4)))</f>
        <v/>
      </c>
      <c r="M47" s="26"/>
      <c r="N47" s="23"/>
      <c r="O47" s="15"/>
      <c r="P47" s="16"/>
      <c r="Q47" s="15"/>
      <c r="R47" s="17"/>
      <c r="S47" s="15"/>
      <c r="T47" s="17"/>
      <c r="U47" s="148" t="str">
        <f t="shared" si="2"/>
        <v/>
      </c>
      <c r="V47" s="6"/>
      <c r="W47" s="106"/>
      <c r="X47" s="15"/>
      <c r="Y47" s="16"/>
      <c r="Z47" s="18"/>
      <c r="AA47" s="17"/>
      <c r="AB47" s="19"/>
      <c r="AC47" s="17"/>
      <c r="AD47" s="148" t="str">
        <f t="shared" si="3"/>
        <v/>
      </c>
      <c r="AE47" s="24"/>
      <c r="AF47" s="24"/>
      <c r="AG47" s="4" t="str">
        <f t="shared" si="11"/>
        <v>-</v>
      </c>
      <c r="AH47" s="5"/>
      <c r="AI47" s="23"/>
      <c r="AJ47" s="15"/>
      <c r="AK47" s="16"/>
      <c r="AL47" s="18"/>
      <c r="AM47" s="17"/>
      <c r="AN47" s="19"/>
      <c r="AO47" s="17"/>
      <c r="AP47" s="148" t="str">
        <f t="shared" si="4"/>
        <v/>
      </c>
      <c r="AQ47" s="125"/>
      <c r="AR47" s="23"/>
      <c r="AS47" s="15"/>
      <c r="AT47" s="16"/>
      <c r="AU47" s="18"/>
      <c r="AV47" s="17"/>
      <c r="AW47" s="19"/>
      <c r="AX47" s="17"/>
      <c r="AY47" s="148" t="str">
        <f t="shared" si="5"/>
        <v/>
      </c>
      <c r="AZ47" s="106"/>
      <c r="BA47" s="28"/>
      <c r="BB47" s="4" t="str">
        <f t="shared" si="9"/>
        <v>-</v>
      </c>
      <c r="BC47" s="274" t="str">
        <f t="shared" ca="1" si="10"/>
        <v/>
      </c>
      <c r="BD47" s="313" t="str">
        <f t="shared" ca="1" si="7"/>
        <v/>
      </c>
      <c r="BE47" s="314" t="str">
        <f ca="1">IF(DD47=0,"",IF(申込書!$D$6="","",申込書!$D$6))</f>
        <v/>
      </c>
      <c r="BF47" s="95"/>
      <c r="BG47" s="73" t="str" cm="1">
        <f t="array" aca="1" ref="BG47" ca="1">IF(クラス・種目リスト!$A$37=1,INDIRECT("$J47")&amp;INDIRECT("$H47")&amp;RIGHT(INDIRECT("$I47"),1),INDIRECT("$J47")&amp;INDIRECT("$H47"))</f>
        <v/>
      </c>
      <c r="BH47" s="66" t="str" cm="1">
        <f t="array" aca="1" ref="BH47" ca="1">IFERROR(HLOOKUP(INDIRECT("BG47"),クラス・種目リスト!$A$2:$L$33,3,FALSE),"-")</f>
        <v>-</v>
      </c>
      <c r="BI47" s="66" t="str" cm="1">
        <f t="array" aca="1" ref="BI47" ca="1">IFERROR(HLOOKUP(INDIRECT("BG47"),クラス・種目リスト!$A$2:$L$33,4,FALSE),"-")</f>
        <v>-</v>
      </c>
      <c r="BJ47" s="66" t="str" cm="1">
        <f t="array" aca="1" ref="BJ47" ca="1">IFERROR(HLOOKUP(INDIRECT("BG47"),クラス・種目リスト!$A$2:$L$33,5,FALSE),"-")</f>
        <v>-</v>
      </c>
      <c r="BK47" s="66" t="str" cm="1">
        <f t="array" aca="1" ref="BK47" ca="1">IFERROR(HLOOKUP(INDIRECT("BG47"),クラス・種目リスト!$A$2:$L$33,6,FALSE),"-")</f>
        <v>-</v>
      </c>
      <c r="BL47" s="66" t="str" cm="1">
        <f t="array" aca="1" ref="BL47" ca="1">IFERROR(HLOOKUP(INDIRECT("BG47"),クラス・種目リスト!$A$2:$L$33,7,FALSE),"-")</f>
        <v>-</v>
      </c>
      <c r="BM47" s="66" t="str" cm="1">
        <f t="array" aca="1" ref="BM47" ca="1">IFERROR(HLOOKUP(INDIRECT("BG47"),クラス・種目リスト!$A$2:$L$33,8,FALSE),"-")</f>
        <v>-</v>
      </c>
      <c r="BN47" s="66" t="str" cm="1">
        <f t="array" aca="1" ref="BN47" ca="1">IFERROR(HLOOKUP(INDIRECT("BG47"),クラス・種目リスト!$A$2:$L$33,9,FALSE),"-")</f>
        <v>-</v>
      </c>
      <c r="BO47" s="66" t="str" cm="1">
        <f t="array" aca="1" ref="BO47" ca="1">IFERROR(HLOOKUP(INDIRECT("BG47"),クラス・種目リスト!$A$2:$L$33,10,FALSE),"-")</f>
        <v>-</v>
      </c>
      <c r="BP47" s="66" t="str" cm="1">
        <f t="array" aca="1" ref="BP47" ca="1">IFERROR(HLOOKUP(INDIRECT("BG47"),クラス・種目リスト!$A$2:$L$33,11,FALSE),"-")</f>
        <v>-</v>
      </c>
      <c r="BQ47" s="66" t="str" cm="1">
        <f t="array" aca="1" ref="BQ47" ca="1">IFERROR(HLOOKUP(INDIRECT("BG47"),クラス・種目リスト!$A$2:$L$33,12,FALSE),"-")</f>
        <v>-</v>
      </c>
      <c r="BR47" s="66" t="str" cm="1">
        <f t="array" aca="1" ref="BR47" ca="1">IFERROR(HLOOKUP(INDIRECT("BG47"),クラス・種目リスト!$A$2:$L$33,13,FALSE),"-")</f>
        <v>-</v>
      </c>
      <c r="BS47" s="66" t="str" cm="1">
        <f t="array" aca="1" ref="BS47" ca="1">IFERROR(HLOOKUP(INDIRECT("BG47"),クラス・種目リスト!$A$2:$L$33,14,FALSE),"-")</f>
        <v>-</v>
      </c>
      <c r="BT47" s="66" t="str" cm="1">
        <f t="array" aca="1" ref="BT47" ca="1">IFERROR(HLOOKUP(INDIRECT("BG47"),クラス・種目リスト!$A$2:$L$33,15,FALSE),"-")</f>
        <v>-</v>
      </c>
      <c r="BU47" s="66" t="str" cm="1">
        <f t="array" aca="1" ref="BU47" ca="1">IFERROR(HLOOKUP(INDIRECT("BG47"),クラス・種目リスト!$A$2:$L$33,16,FALSE),"-")</f>
        <v>-</v>
      </c>
      <c r="BV47" s="66" t="str" cm="1">
        <f t="array" aca="1" ref="BV47" ca="1">IFERROR(HLOOKUP(INDIRECT("BG47"),クラス・種目リスト!$A$2:$L$33,17,FALSE),"-")</f>
        <v>-</v>
      </c>
      <c r="BW47" s="66" cm="1">
        <f t="array" aca="1" ref="BW47" ca="1">COUNTIF(BH47:BV47,INDIRECT("N47"))</f>
        <v>0</v>
      </c>
      <c r="BX47" s="66" cm="1">
        <f t="array" aca="1" ref="BX47" ca="1">COUNTIF(BH47:BV47,INDIRECT("W47"))</f>
        <v>0</v>
      </c>
      <c r="BY47" s="66"/>
      <c r="BZ47" s="66"/>
      <c r="CA47" s="66"/>
      <c r="CB47" s="66" t="str" cm="1">
        <f t="array" aca="1" ref="CB47" ca="1">IFERROR(HLOOKUP(INDIRECT("BG47"),クラス・種目リスト!$A$2:$L$33,18,FALSE),"-")</f>
        <v>-</v>
      </c>
      <c r="CC47" s="66" t="str" cm="1">
        <f t="array" aca="1" ref="CC47" ca="1">IFERROR(HLOOKUP(INDIRECT("BG47"),クラス・種目リスト!$A$2:$L$33,19,FALSE),"-")</f>
        <v>-</v>
      </c>
      <c r="CD47" s="66" t="str" cm="1">
        <f t="array" aca="1" ref="CD47" ca="1">IFERROR(HLOOKUP(INDIRECT("BG47"),クラス・種目リスト!$A$2:$L$33,20,FALSE),"-")</f>
        <v>-</v>
      </c>
      <c r="CE47" s="66" t="str" cm="1">
        <f t="array" aca="1" ref="CE47" ca="1">IFERROR(HLOOKUP(INDIRECT("BG47"),クラス・種目リスト!$A$2:$L$33,21,FALSE),"-")</f>
        <v>-</v>
      </c>
      <c r="CF47" s="66" t="str" cm="1">
        <f t="array" aca="1" ref="CF47" ca="1">IFERROR(HLOOKUP(INDIRECT("BG47"),クラス・種目リスト!$A$2:$L$33,22,FALSE),"-")</f>
        <v>-</v>
      </c>
      <c r="CG47" s="66" t="str" cm="1">
        <f t="array" aca="1" ref="CG47" ca="1">IFERROR(HLOOKUP(INDIRECT("BG47"),クラス・種目リスト!$A$2:$L$33,23,FALSE),"-")</f>
        <v>-</v>
      </c>
      <c r="CH47" s="66" t="str" cm="1">
        <f t="array" aca="1" ref="CH47" ca="1">IFERROR(HLOOKUP(INDIRECT("BG47"),クラス・種目リスト!$A$2:$L$33,24,FALSE),"-")</f>
        <v>-</v>
      </c>
      <c r="CI47" s="66" t="str" cm="1">
        <f t="array" aca="1" ref="CI47" ca="1">IFERROR(HLOOKUP(INDIRECT("BG47"),クラス・種目リスト!$A$2:$L$33,25,FALSE),"-")</f>
        <v>-</v>
      </c>
      <c r="CJ47" s="66" t="str" cm="1">
        <f t="array" aca="1" ref="CJ47" ca="1">IFERROR(HLOOKUP(INDIRECT("BG47"),クラス・種目リスト!$A$2:$L$33,26,FALSE),"-")</f>
        <v>-</v>
      </c>
      <c r="CK47" s="66" t="str" cm="1">
        <f t="array" aca="1" ref="CK47" ca="1">IFERROR(HLOOKUP(INDIRECT("BG47"),クラス・種目リスト!$A$2:$L$33,27,FALSE),"-")</f>
        <v>-</v>
      </c>
      <c r="CL47" s="66" t="str" cm="1">
        <f t="array" aca="1" ref="CL47" ca="1">IFERROR(HLOOKUP(INDIRECT("BG47"),クラス・種目リスト!$A$2:$L$33,28,FALSE),"-")</f>
        <v>-</v>
      </c>
      <c r="CM47" s="66" t="str" cm="1">
        <f t="array" aca="1" ref="CM47" ca="1">IFERROR(HLOOKUP(INDIRECT("BG47"),クラス・種目リスト!$A$2:$L$33,29,FALSE),"-")</f>
        <v>-</v>
      </c>
      <c r="CN47" s="66" t="str" cm="1">
        <f t="array" aca="1" ref="CN47" ca="1">IFERROR(HLOOKUP(INDIRECT("BG47"),クラス・種目リスト!$A$2:$L$33,30,FALSE),"-")</f>
        <v>-</v>
      </c>
      <c r="CO47" s="66" t="str" cm="1">
        <f t="array" aca="1" ref="CO47" ca="1">IFERROR(HLOOKUP(INDIRECT("BG47"),クラス・種目リスト!$A$2:$L$33,31,FALSE),"-")</f>
        <v>-</v>
      </c>
      <c r="CP47" s="66" t="str" cm="1">
        <f t="array" aca="1" ref="CP47" ca="1">IFERROR(HLOOKUP(INDIRECT("BG47"),クラス・種目リスト!$A$2:$L$33,32,FALSE),"-")</f>
        <v>-</v>
      </c>
      <c r="CQ47" s="66" cm="1">
        <f t="array" aca="1" ref="CQ47" ca="1">COUNTIF(CB47:CP47,INDIRECT("AI47"))</f>
        <v>0</v>
      </c>
      <c r="CR47" s="66" cm="1">
        <f t="array" aca="1" ref="CR47" ca="1">COUNTIF(CB47:CP47,INDIRECT("AR47"))</f>
        <v>0</v>
      </c>
      <c r="CS47" s="66"/>
      <c r="CT47" s="226"/>
      <c r="CU47" s="226"/>
      <c r="CV47" s="226"/>
      <c r="CW47" s="226"/>
      <c r="CX47" s="226"/>
      <c r="CY47" s="226"/>
      <c r="CZ47" s="226"/>
      <c r="DA47" s="67" t="str" cm="1">
        <f t="array" aca="1" ref="DA47" ca="1">INDIRECT("J47")</f>
        <v/>
      </c>
      <c r="DB47" s="226" cm="1">
        <f t="array" aca="1" ref="DB47" ca="1">IF(INDIRECT("N47")="-",0,COUNTA(INDIRECT("N47")))+IF(INDIRECT("W47")="-",0,COUNTA(INDIRECT("W47")))+IF(INDIRECT("AI47")="-",0,COUNTA(INDIRECT("AI47")))+IF(INDIRECT("AR47")="-",0,COUNTA(INDIRECT("AR47")))</f>
        <v>0</v>
      </c>
      <c r="DC47" s="226"/>
      <c r="DD47" s="67" cm="1">
        <f t="array" aca="1" ref="DD47" ca="1">INDIRECT("C47")</f>
        <v>0</v>
      </c>
      <c r="DE47" s="62"/>
      <c r="DF47" s="62" t="str" cm="1">
        <f t="array" aca="1" ref="DF47" ca="1">IFERROR(FIND("《",INDIRECT("N47")),"")</f>
        <v/>
      </c>
      <c r="DG47" s="62" t="str" cm="1">
        <f t="array" aca="1" ref="DG47" ca="1">IFERROR(FIND("《",INDIRECT("W47")),"")</f>
        <v/>
      </c>
      <c r="DH47" s="62" t="str" cm="1">
        <f t="array" aca="1" ref="DH47" ca="1">IFERROR(FIND("《",INDIRECT("AI47")),"")</f>
        <v/>
      </c>
      <c r="DI47" s="62" t="str" cm="1">
        <f t="array" aca="1" ref="DI47" ca="1">IFERROR(FIND("《",INDIRECT("AR47")),"")</f>
        <v/>
      </c>
    </row>
    <row r="48" spans="1:113" ht="19.5" customHeight="1" x14ac:dyDescent="0.15">
      <c r="A48" s="26"/>
      <c r="B48" s="60"/>
      <c r="C48" s="114"/>
      <c r="D48" s="50"/>
      <c r="E48" s="48"/>
      <c r="F48" s="49"/>
      <c r="G48" s="20"/>
      <c r="H48" s="4"/>
      <c r="I48" s="6"/>
      <c r="J48" s="310" t="str">
        <f ca="1">IF(DD48=0,"",IF(申込書!$B$6="","",申込書!$B$6))</f>
        <v/>
      </c>
      <c r="K48" s="311" t="str">
        <f ca="1">IF(DD48=0,"",IF(申込書!$B$4="","",SUBSTITUTE(SUBSTITUTE(申込書!$B$4,"学",""),"校","")))</f>
        <v/>
      </c>
      <c r="L48" s="310" t="str">
        <f ca="1">IF(DD48=0,"",IF(申込書!$D$4="","",ASC(申込書!$D$4)))</f>
        <v/>
      </c>
      <c r="M48" s="26"/>
      <c r="N48" s="23"/>
      <c r="O48" s="15"/>
      <c r="P48" s="16"/>
      <c r="Q48" s="15"/>
      <c r="R48" s="17"/>
      <c r="S48" s="15"/>
      <c r="T48" s="17"/>
      <c r="U48" s="148" t="str">
        <f t="shared" si="2"/>
        <v/>
      </c>
      <c r="V48" s="6"/>
      <c r="W48" s="106"/>
      <c r="X48" s="15"/>
      <c r="Y48" s="16"/>
      <c r="Z48" s="18"/>
      <c r="AA48" s="17"/>
      <c r="AB48" s="19"/>
      <c r="AC48" s="17"/>
      <c r="AD48" s="148" t="str">
        <f t="shared" si="3"/>
        <v/>
      </c>
      <c r="AE48" s="24"/>
      <c r="AF48" s="24"/>
      <c r="AG48" s="4" t="str">
        <f t="shared" si="11"/>
        <v>-</v>
      </c>
      <c r="AH48" s="5"/>
      <c r="AI48" s="23"/>
      <c r="AJ48" s="15"/>
      <c r="AK48" s="16"/>
      <c r="AL48" s="18"/>
      <c r="AM48" s="17"/>
      <c r="AN48" s="19"/>
      <c r="AO48" s="17"/>
      <c r="AP48" s="148" t="str">
        <f t="shared" si="4"/>
        <v/>
      </c>
      <c r="AQ48" s="125"/>
      <c r="AR48" s="23"/>
      <c r="AS48" s="15"/>
      <c r="AT48" s="16"/>
      <c r="AU48" s="18"/>
      <c r="AV48" s="17"/>
      <c r="AW48" s="19"/>
      <c r="AX48" s="17"/>
      <c r="AY48" s="148" t="str">
        <f t="shared" si="5"/>
        <v/>
      </c>
      <c r="AZ48" s="106"/>
      <c r="BA48" s="28"/>
      <c r="BB48" s="4" t="str">
        <f t="shared" si="9"/>
        <v>-</v>
      </c>
      <c r="BC48" s="274" t="str">
        <f t="shared" ca="1" si="10"/>
        <v/>
      </c>
      <c r="BD48" s="313" t="str">
        <f t="shared" ca="1" si="7"/>
        <v/>
      </c>
      <c r="BE48" s="314" t="str">
        <f ca="1">IF(DD48=0,"",IF(申込書!$D$6="","",申込書!$D$6))</f>
        <v/>
      </c>
      <c r="BF48" s="95"/>
      <c r="BG48" s="73" t="str" cm="1">
        <f t="array" aca="1" ref="BG48" ca="1">IF(クラス・種目リスト!$A$37=1,INDIRECT("$J48")&amp;INDIRECT("$H48")&amp;RIGHT(INDIRECT("$I48"),1),INDIRECT("$J48")&amp;INDIRECT("$H48"))</f>
        <v/>
      </c>
      <c r="BH48" s="66" t="str" cm="1">
        <f t="array" aca="1" ref="BH48" ca="1">IFERROR(HLOOKUP(INDIRECT("BG48"),クラス・種目リスト!$A$2:$L$33,3,FALSE),"-")</f>
        <v>-</v>
      </c>
      <c r="BI48" s="66" t="str" cm="1">
        <f t="array" aca="1" ref="BI48" ca="1">IFERROR(HLOOKUP(INDIRECT("BG48"),クラス・種目リスト!$A$2:$L$33,4,FALSE),"-")</f>
        <v>-</v>
      </c>
      <c r="BJ48" s="66" t="str" cm="1">
        <f t="array" aca="1" ref="BJ48" ca="1">IFERROR(HLOOKUP(INDIRECT("BG48"),クラス・種目リスト!$A$2:$L$33,5,FALSE),"-")</f>
        <v>-</v>
      </c>
      <c r="BK48" s="66" t="str" cm="1">
        <f t="array" aca="1" ref="BK48" ca="1">IFERROR(HLOOKUP(INDIRECT("BG48"),クラス・種目リスト!$A$2:$L$33,6,FALSE),"-")</f>
        <v>-</v>
      </c>
      <c r="BL48" s="66" t="str" cm="1">
        <f t="array" aca="1" ref="BL48" ca="1">IFERROR(HLOOKUP(INDIRECT("BG48"),クラス・種目リスト!$A$2:$L$33,7,FALSE),"-")</f>
        <v>-</v>
      </c>
      <c r="BM48" s="66" t="str" cm="1">
        <f t="array" aca="1" ref="BM48" ca="1">IFERROR(HLOOKUP(INDIRECT("BG48"),クラス・種目リスト!$A$2:$L$33,8,FALSE),"-")</f>
        <v>-</v>
      </c>
      <c r="BN48" s="66" t="str" cm="1">
        <f t="array" aca="1" ref="BN48" ca="1">IFERROR(HLOOKUP(INDIRECT("BG48"),クラス・種目リスト!$A$2:$L$33,9,FALSE),"-")</f>
        <v>-</v>
      </c>
      <c r="BO48" s="66" t="str" cm="1">
        <f t="array" aca="1" ref="BO48" ca="1">IFERROR(HLOOKUP(INDIRECT("BG48"),クラス・種目リスト!$A$2:$L$33,10,FALSE),"-")</f>
        <v>-</v>
      </c>
      <c r="BP48" s="66" t="str" cm="1">
        <f t="array" aca="1" ref="BP48" ca="1">IFERROR(HLOOKUP(INDIRECT("BG48"),クラス・種目リスト!$A$2:$L$33,11,FALSE),"-")</f>
        <v>-</v>
      </c>
      <c r="BQ48" s="66" t="str" cm="1">
        <f t="array" aca="1" ref="BQ48" ca="1">IFERROR(HLOOKUP(INDIRECT("BG48"),クラス・種目リスト!$A$2:$L$33,12,FALSE),"-")</f>
        <v>-</v>
      </c>
      <c r="BR48" s="66" t="str" cm="1">
        <f t="array" aca="1" ref="BR48" ca="1">IFERROR(HLOOKUP(INDIRECT("BG48"),クラス・種目リスト!$A$2:$L$33,13,FALSE),"-")</f>
        <v>-</v>
      </c>
      <c r="BS48" s="66" t="str" cm="1">
        <f t="array" aca="1" ref="BS48" ca="1">IFERROR(HLOOKUP(INDIRECT("BG48"),クラス・種目リスト!$A$2:$L$33,14,FALSE),"-")</f>
        <v>-</v>
      </c>
      <c r="BT48" s="66" t="str" cm="1">
        <f t="array" aca="1" ref="BT48" ca="1">IFERROR(HLOOKUP(INDIRECT("BG48"),クラス・種目リスト!$A$2:$L$33,15,FALSE),"-")</f>
        <v>-</v>
      </c>
      <c r="BU48" s="66" t="str" cm="1">
        <f t="array" aca="1" ref="BU48" ca="1">IFERROR(HLOOKUP(INDIRECT("BG48"),クラス・種目リスト!$A$2:$L$33,16,FALSE),"-")</f>
        <v>-</v>
      </c>
      <c r="BV48" s="66" t="str" cm="1">
        <f t="array" aca="1" ref="BV48" ca="1">IFERROR(HLOOKUP(INDIRECT("BG48"),クラス・種目リスト!$A$2:$L$33,17,FALSE),"-")</f>
        <v>-</v>
      </c>
      <c r="BW48" s="66" cm="1">
        <f t="array" aca="1" ref="BW48" ca="1">COUNTIF(BH48:BV48,INDIRECT("N48"))</f>
        <v>0</v>
      </c>
      <c r="BX48" s="66" cm="1">
        <f t="array" aca="1" ref="BX48" ca="1">COUNTIF(BH48:BV48,INDIRECT("W48"))</f>
        <v>0</v>
      </c>
      <c r="BY48" s="66"/>
      <c r="BZ48" s="66"/>
      <c r="CA48" s="66"/>
      <c r="CB48" s="66" t="str" cm="1">
        <f t="array" aca="1" ref="CB48" ca="1">IFERROR(HLOOKUP(INDIRECT("BG48"),クラス・種目リスト!$A$2:$L$33,18,FALSE),"-")</f>
        <v>-</v>
      </c>
      <c r="CC48" s="66" t="str" cm="1">
        <f t="array" aca="1" ref="CC48" ca="1">IFERROR(HLOOKUP(INDIRECT("BG48"),クラス・種目リスト!$A$2:$L$33,19,FALSE),"-")</f>
        <v>-</v>
      </c>
      <c r="CD48" s="66" t="str" cm="1">
        <f t="array" aca="1" ref="CD48" ca="1">IFERROR(HLOOKUP(INDIRECT("BG48"),クラス・種目リスト!$A$2:$L$33,20,FALSE),"-")</f>
        <v>-</v>
      </c>
      <c r="CE48" s="66" t="str" cm="1">
        <f t="array" aca="1" ref="CE48" ca="1">IFERROR(HLOOKUP(INDIRECT("BG48"),クラス・種目リスト!$A$2:$L$33,21,FALSE),"-")</f>
        <v>-</v>
      </c>
      <c r="CF48" s="66" t="str" cm="1">
        <f t="array" aca="1" ref="CF48" ca="1">IFERROR(HLOOKUP(INDIRECT("BG48"),クラス・種目リスト!$A$2:$L$33,22,FALSE),"-")</f>
        <v>-</v>
      </c>
      <c r="CG48" s="66" t="str" cm="1">
        <f t="array" aca="1" ref="CG48" ca="1">IFERROR(HLOOKUP(INDIRECT("BG48"),クラス・種目リスト!$A$2:$L$33,23,FALSE),"-")</f>
        <v>-</v>
      </c>
      <c r="CH48" s="66" t="str" cm="1">
        <f t="array" aca="1" ref="CH48" ca="1">IFERROR(HLOOKUP(INDIRECT("BG48"),クラス・種目リスト!$A$2:$L$33,24,FALSE),"-")</f>
        <v>-</v>
      </c>
      <c r="CI48" s="66" t="str" cm="1">
        <f t="array" aca="1" ref="CI48" ca="1">IFERROR(HLOOKUP(INDIRECT("BG48"),クラス・種目リスト!$A$2:$L$33,25,FALSE),"-")</f>
        <v>-</v>
      </c>
      <c r="CJ48" s="66" t="str" cm="1">
        <f t="array" aca="1" ref="CJ48" ca="1">IFERROR(HLOOKUP(INDIRECT("BG48"),クラス・種目リスト!$A$2:$L$33,26,FALSE),"-")</f>
        <v>-</v>
      </c>
      <c r="CK48" s="66" t="str" cm="1">
        <f t="array" aca="1" ref="CK48" ca="1">IFERROR(HLOOKUP(INDIRECT("BG48"),クラス・種目リスト!$A$2:$L$33,27,FALSE),"-")</f>
        <v>-</v>
      </c>
      <c r="CL48" s="66" t="str" cm="1">
        <f t="array" aca="1" ref="CL48" ca="1">IFERROR(HLOOKUP(INDIRECT("BG48"),クラス・種目リスト!$A$2:$L$33,28,FALSE),"-")</f>
        <v>-</v>
      </c>
      <c r="CM48" s="66" t="str" cm="1">
        <f t="array" aca="1" ref="CM48" ca="1">IFERROR(HLOOKUP(INDIRECT("BG48"),クラス・種目リスト!$A$2:$L$33,29,FALSE),"-")</f>
        <v>-</v>
      </c>
      <c r="CN48" s="66" t="str" cm="1">
        <f t="array" aca="1" ref="CN48" ca="1">IFERROR(HLOOKUP(INDIRECT("BG48"),クラス・種目リスト!$A$2:$L$33,30,FALSE),"-")</f>
        <v>-</v>
      </c>
      <c r="CO48" s="66" t="str" cm="1">
        <f t="array" aca="1" ref="CO48" ca="1">IFERROR(HLOOKUP(INDIRECT("BG48"),クラス・種目リスト!$A$2:$L$33,31,FALSE),"-")</f>
        <v>-</v>
      </c>
      <c r="CP48" s="66" t="str" cm="1">
        <f t="array" aca="1" ref="CP48" ca="1">IFERROR(HLOOKUP(INDIRECT("BG48"),クラス・種目リスト!$A$2:$L$33,32,FALSE),"-")</f>
        <v>-</v>
      </c>
      <c r="CQ48" s="66" cm="1">
        <f t="array" aca="1" ref="CQ48" ca="1">COUNTIF(CB48:CP48,INDIRECT("AI48"))</f>
        <v>0</v>
      </c>
      <c r="CR48" s="66" cm="1">
        <f t="array" aca="1" ref="CR48" ca="1">COUNTIF(CB48:CP48,INDIRECT("AR48"))</f>
        <v>0</v>
      </c>
      <c r="CS48" s="66"/>
      <c r="CT48" s="226"/>
      <c r="CU48" s="226"/>
      <c r="CV48" s="226"/>
      <c r="CW48" s="226"/>
      <c r="CX48" s="226"/>
      <c r="CY48" s="226"/>
      <c r="CZ48" s="226"/>
      <c r="DA48" s="67" t="str" cm="1">
        <f t="array" aca="1" ref="DA48" ca="1">INDIRECT("J48")</f>
        <v/>
      </c>
      <c r="DB48" s="226" cm="1">
        <f t="array" aca="1" ref="DB48" ca="1">IF(INDIRECT("N48")="-",0,COUNTA(INDIRECT("N48")))+IF(INDIRECT("W48")="-",0,COUNTA(INDIRECT("W48")))+IF(INDIRECT("AI48")="-",0,COUNTA(INDIRECT("AI48")))+IF(INDIRECT("AR48")="-",0,COUNTA(INDIRECT("AR48")))</f>
        <v>0</v>
      </c>
      <c r="DC48" s="226"/>
      <c r="DD48" s="67" cm="1">
        <f t="array" aca="1" ref="DD48" ca="1">INDIRECT("C48")</f>
        <v>0</v>
      </c>
      <c r="DE48" s="62"/>
      <c r="DF48" s="62" t="str" cm="1">
        <f t="array" aca="1" ref="DF48" ca="1">IFERROR(FIND("《",INDIRECT("N48")),"")</f>
        <v/>
      </c>
      <c r="DG48" s="62" t="str" cm="1">
        <f t="array" aca="1" ref="DG48" ca="1">IFERROR(FIND("《",INDIRECT("W48")),"")</f>
        <v/>
      </c>
      <c r="DH48" s="62" t="str" cm="1">
        <f t="array" aca="1" ref="DH48" ca="1">IFERROR(FIND("《",INDIRECT("AI48")),"")</f>
        <v/>
      </c>
      <c r="DI48" s="62" t="str" cm="1">
        <f t="array" aca="1" ref="DI48" ca="1">IFERROR(FIND("《",INDIRECT("AR48")),"")</f>
        <v/>
      </c>
    </row>
    <row r="49" spans="1:113" ht="19.5" customHeight="1" x14ac:dyDescent="0.15">
      <c r="A49" s="26"/>
      <c r="B49" s="60"/>
      <c r="C49" s="113"/>
      <c r="D49" s="47"/>
      <c r="E49" s="51"/>
      <c r="F49" s="52"/>
      <c r="G49" s="21"/>
      <c r="H49" s="115"/>
      <c r="I49" s="22"/>
      <c r="J49" s="310" t="str">
        <f ca="1">IF(DD49=0,"",IF(申込書!$B$6="","",申込書!$B$6))</f>
        <v/>
      </c>
      <c r="K49" s="311" t="str">
        <f ca="1">IF(DD49=0,"",IF(申込書!$B$4="","",SUBSTITUTE(SUBSTITUTE(申込書!$B$4,"学",""),"校","")))</f>
        <v/>
      </c>
      <c r="L49" s="310" t="str">
        <f ca="1">IF(DD49=0,"",IF(申込書!$D$4="","",ASC(申込書!$D$4)))</f>
        <v/>
      </c>
      <c r="M49" s="27"/>
      <c r="N49" s="23"/>
      <c r="O49" s="15"/>
      <c r="P49" s="16"/>
      <c r="Q49" s="15"/>
      <c r="R49" s="17"/>
      <c r="S49" s="15"/>
      <c r="T49" s="17"/>
      <c r="U49" s="148" t="str">
        <f t="shared" si="2"/>
        <v/>
      </c>
      <c r="V49" s="6"/>
      <c r="W49" s="106"/>
      <c r="X49" s="15"/>
      <c r="Y49" s="16"/>
      <c r="Z49" s="18"/>
      <c r="AA49" s="17"/>
      <c r="AB49" s="19"/>
      <c r="AC49" s="17"/>
      <c r="AD49" s="148" t="str">
        <f t="shared" si="3"/>
        <v/>
      </c>
      <c r="AE49" s="129"/>
      <c r="AF49" s="24"/>
      <c r="AG49" s="4" t="str">
        <f t="shared" si="11"/>
        <v>-</v>
      </c>
      <c r="AH49" s="5"/>
      <c r="AI49" s="23"/>
      <c r="AJ49" s="15"/>
      <c r="AK49" s="16"/>
      <c r="AL49" s="18"/>
      <c r="AM49" s="17"/>
      <c r="AN49" s="19"/>
      <c r="AO49" s="17"/>
      <c r="AP49" s="148" t="str">
        <f t="shared" si="4"/>
        <v/>
      </c>
      <c r="AQ49" s="125"/>
      <c r="AR49" s="23"/>
      <c r="AS49" s="15"/>
      <c r="AT49" s="16"/>
      <c r="AU49" s="18"/>
      <c r="AV49" s="17"/>
      <c r="AW49" s="19"/>
      <c r="AX49" s="17"/>
      <c r="AY49" s="148" t="str">
        <f t="shared" si="5"/>
        <v/>
      </c>
      <c r="AZ49" s="106"/>
      <c r="BA49" s="28"/>
      <c r="BB49" s="4" t="str">
        <f t="shared" si="9"/>
        <v>-</v>
      </c>
      <c r="BC49" s="274" t="str">
        <f t="shared" ca="1" si="10"/>
        <v/>
      </c>
      <c r="BD49" s="313" t="str">
        <f t="shared" ca="1" si="7"/>
        <v/>
      </c>
      <c r="BE49" s="314" t="str">
        <f ca="1">IF(DD49=0,"",IF(申込書!$D$6="","",申込書!$D$6))</f>
        <v/>
      </c>
      <c r="BF49" s="103"/>
      <c r="BG49" s="73" t="str" cm="1">
        <f t="array" aca="1" ref="BG49" ca="1">IF(クラス・種目リスト!$A$37=1,INDIRECT("$J49")&amp;INDIRECT("$H49")&amp;RIGHT(INDIRECT("$I49"),1),INDIRECT("$J49")&amp;INDIRECT("$H49"))</f>
        <v/>
      </c>
      <c r="BH49" s="66" t="str" cm="1">
        <f t="array" aca="1" ref="BH49" ca="1">IFERROR(HLOOKUP(INDIRECT("BG49"),クラス・種目リスト!$A$2:$L$33,3,FALSE),"-")</f>
        <v>-</v>
      </c>
      <c r="BI49" s="66" t="str" cm="1">
        <f t="array" aca="1" ref="BI49" ca="1">IFERROR(HLOOKUP(INDIRECT("BG49"),クラス・種目リスト!$A$2:$L$33,4,FALSE),"-")</f>
        <v>-</v>
      </c>
      <c r="BJ49" s="66" t="str" cm="1">
        <f t="array" aca="1" ref="BJ49" ca="1">IFERROR(HLOOKUP(INDIRECT("BG49"),クラス・種目リスト!$A$2:$L$33,5,FALSE),"-")</f>
        <v>-</v>
      </c>
      <c r="BK49" s="66" t="str" cm="1">
        <f t="array" aca="1" ref="BK49" ca="1">IFERROR(HLOOKUP(INDIRECT("BG49"),クラス・種目リスト!$A$2:$L$33,6,FALSE),"-")</f>
        <v>-</v>
      </c>
      <c r="BL49" s="66" t="str" cm="1">
        <f t="array" aca="1" ref="BL49" ca="1">IFERROR(HLOOKUP(INDIRECT("BG49"),クラス・種目リスト!$A$2:$L$33,7,FALSE),"-")</f>
        <v>-</v>
      </c>
      <c r="BM49" s="66" t="str" cm="1">
        <f t="array" aca="1" ref="BM49" ca="1">IFERROR(HLOOKUP(INDIRECT("BG49"),クラス・種目リスト!$A$2:$L$33,8,FALSE),"-")</f>
        <v>-</v>
      </c>
      <c r="BN49" s="66" t="str" cm="1">
        <f t="array" aca="1" ref="BN49" ca="1">IFERROR(HLOOKUP(INDIRECT("BG49"),クラス・種目リスト!$A$2:$L$33,9,FALSE),"-")</f>
        <v>-</v>
      </c>
      <c r="BO49" s="66" t="str" cm="1">
        <f t="array" aca="1" ref="BO49" ca="1">IFERROR(HLOOKUP(INDIRECT("BG49"),クラス・種目リスト!$A$2:$L$33,10,FALSE),"-")</f>
        <v>-</v>
      </c>
      <c r="BP49" s="66" t="str" cm="1">
        <f t="array" aca="1" ref="BP49" ca="1">IFERROR(HLOOKUP(INDIRECT("BG49"),クラス・種目リスト!$A$2:$L$33,11,FALSE),"-")</f>
        <v>-</v>
      </c>
      <c r="BQ49" s="66" t="str" cm="1">
        <f t="array" aca="1" ref="BQ49" ca="1">IFERROR(HLOOKUP(INDIRECT("BG49"),クラス・種目リスト!$A$2:$L$33,12,FALSE),"-")</f>
        <v>-</v>
      </c>
      <c r="BR49" s="66" t="str" cm="1">
        <f t="array" aca="1" ref="BR49" ca="1">IFERROR(HLOOKUP(INDIRECT("BG49"),クラス・種目リスト!$A$2:$L$33,13,FALSE),"-")</f>
        <v>-</v>
      </c>
      <c r="BS49" s="66" t="str" cm="1">
        <f t="array" aca="1" ref="BS49" ca="1">IFERROR(HLOOKUP(INDIRECT("BG49"),クラス・種目リスト!$A$2:$L$33,14,FALSE),"-")</f>
        <v>-</v>
      </c>
      <c r="BT49" s="66" t="str" cm="1">
        <f t="array" aca="1" ref="BT49" ca="1">IFERROR(HLOOKUP(INDIRECT("BG49"),クラス・種目リスト!$A$2:$L$33,15,FALSE),"-")</f>
        <v>-</v>
      </c>
      <c r="BU49" s="66" t="str" cm="1">
        <f t="array" aca="1" ref="BU49" ca="1">IFERROR(HLOOKUP(INDIRECT("BG49"),クラス・種目リスト!$A$2:$L$33,16,FALSE),"-")</f>
        <v>-</v>
      </c>
      <c r="BV49" s="66" t="str" cm="1">
        <f t="array" aca="1" ref="BV49" ca="1">IFERROR(HLOOKUP(INDIRECT("BG49"),クラス・種目リスト!$A$2:$L$33,17,FALSE),"-")</f>
        <v>-</v>
      </c>
      <c r="BW49" s="66" cm="1">
        <f t="array" aca="1" ref="BW49" ca="1">COUNTIF(BH49:BV49,INDIRECT("N49"))</f>
        <v>0</v>
      </c>
      <c r="BX49" s="66" cm="1">
        <f t="array" aca="1" ref="BX49" ca="1">COUNTIF(BH49:BV49,INDIRECT("W49"))</f>
        <v>0</v>
      </c>
      <c r="BY49" s="66"/>
      <c r="BZ49" s="66"/>
      <c r="CA49" s="66"/>
      <c r="CB49" s="66" t="str" cm="1">
        <f t="array" aca="1" ref="CB49" ca="1">IFERROR(HLOOKUP(INDIRECT("BG49"),クラス・種目リスト!$A$2:$L$33,18,FALSE),"-")</f>
        <v>-</v>
      </c>
      <c r="CC49" s="66" t="str" cm="1">
        <f t="array" aca="1" ref="CC49" ca="1">IFERROR(HLOOKUP(INDIRECT("BG49"),クラス・種目リスト!$A$2:$L$33,19,FALSE),"-")</f>
        <v>-</v>
      </c>
      <c r="CD49" s="66" t="str" cm="1">
        <f t="array" aca="1" ref="CD49" ca="1">IFERROR(HLOOKUP(INDIRECT("BG49"),クラス・種目リスト!$A$2:$L$33,20,FALSE),"-")</f>
        <v>-</v>
      </c>
      <c r="CE49" s="66" t="str" cm="1">
        <f t="array" aca="1" ref="CE49" ca="1">IFERROR(HLOOKUP(INDIRECT("BG49"),クラス・種目リスト!$A$2:$L$33,21,FALSE),"-")</f>
        <v>-</v>
      </c>
      <c r="CF49" s="66" t="str" cm="1">
        <f t="array" aca="1" ref="CF49" ca="1">IFERROR(HLOOKUP(INDIRECT("BG49"),クラス・種目リスト!$A$2:$L$33,22,FALSE),"-")</f>
        <v>-</v>
      </c>
      <c r="CG49" s="66" t="str" cm="1">
        <f t="array" aca="1" ref="CG49" ca="1">IFERROR(HLOOKUP(INDIRECT("BG49"),クラス・種目リスト!$A$2:$L$33,23,FALSE),"-")</f>
        <v>-</v>
      </c>
      <c r="CH49" s="66" t="str" cm="1">
        <f t="array" aca="1" ref="CH49" ca="1">IFERROR(HLOOKUP(INDIRECT("BG49"),クラス・種目リスト!$A$2:$L$33,24,FALSE),"-")</f>
        <v>-</v>
      </c>
      <c r="CI49" s="66" t="str" cm="1">
        <f t="array" aca="1" ref="CI49" ca="1">IFERROR(HLOOKUP(INDIRECT("BG49"),クラス・種目リスト!$A$2:$L$33,25,FALSE),"-")</f>
        <v>-</v>
      </c>
      <c r="CJ49" s="66" t="str" cm="1">
        <f t="array" aca="1" ref="CJ49" ca="1">IFERROR(HLOOKUP(INDIRECT("BG49"),クラス・種目リスト!$A$2:$L$33,26,FALSE),"-")</f>
        <v>-</v>
      </c>
      <c r="CK49" s="66" t="str" cm="1">
        <f t="array" aca="1" ref="CK49" ca="1">IFERROR(HLOOKUP(INDIRECT("BG49"),クラス・種目リスト!$A$2:$L$33,27,FALSE),"-")</f>
        <v>-</v>
      </c>
      <c r="CL49" s="66" t="str" cm="1">
        <f t="array" aca="1" ref="CL49" ca="1">IFERROR(HLOOKUP(INDIRECT("BG49"),クラス・種目リスト!$A$2:$L$33,28,FALSE),"-")</f>
        <v>-</v>
      </c>
      <c r="CM49" s="66" t="str" cm="1">
        <f t="array" aca="1" ref="CM49" ca="1">IFERROR(HLOOKUP(INDIRECT("BG49"),クラス・種目リスト!$A$2:$L$33,29,FALSE),"-")</f>
        <v>-</v>
      </c>
      <c r="CN49" s="66" t="str" cm="1">
        <f t="array" aca="1" ref="CN49" ca="1">IFERROR(HLOOKUP(INDIRECT("BG49"),クラス・種目リスト!$A$2:$L$33,30,FALSE),"-")</f>
        <v>-</v>
      </c>
      <c r="CO49" s="66" t="str" cm="1">
        <f t="array" aca="1" ref="CO49" ca="1">IFERROR(HLOOKUP(INDIRECT("BG49"),クラス・種目リスト!$A$2:$L$33,31,FALSE),"-")</f>
        <v>-</v>
      </c>
      <c r="CP49" s="66" t="str" cm="1">
        <f t="array" aca="1" ref="CP49" ca="1">IFERROR(HLOOKUP(INDIRECT("BG49"),クラス・種目リスト!$A$2:$L$33,32,FALSE),"-")</f>
        <v>-</v>
      </c>
      <c r="CQ49" s="66" cm="1">
        <f t="array" aca="1" ref="CQ49" ca="1">COUNTIF(CB49:CP49,INDIRECT("AI49"))</f>
        <v>0</v>
      </c>
      <c r="CR49" s="66" cm="1">
        <f t="array" aca="1" ref="CR49" ca="1">COUNTIF(CB49:CP49,INDIRECT("AR49"))</f>
        <v>0</v>
      </c>
      <c r="CS49" s="66"/>
      <c r="CT49" s="226"/>
      <c r="CU49" s="226"/>
      <c r="CV49" s="226"/>
      <c r="CW49" s="226"/>
      <c r="CX49" s="226"/>
      <c r="CY49" s="226"/>
      <c r="CZ49" s="226"/>
      <c r="DA49" s="67" t="str" cm="1">
        <f t="array" aca="1" ref="DA49" ca="1">INDIRECT("J49")</f>
        <v/>
      </c>
      <c r="DB49" s="226" cm="1">
        <f t="array" aca="1" ref="DB49" ca="1">IF(INDIRECT("N49")="-",0,COUNTA(INDIRECT("N49")))+IF(INDIRECT("W49")="-",0,COUNTA(INDIRECT("W49")))+IF(INDIRECT("AI49")="-",0,COUNTA(INDIRECT("AI49")))+IF(INDIRECT("AR49")="-",0,COUNTA(INDIRECT("AR49")))</f>
        <v>0</v>
      </c>
      <c r="DC49" s="226"/>
      <c r="DD49" s="67" cm="1">
        <f t="array" aca="1" ref="DD49" ca="1">INDIRECT("C49")</f>
        <v>0</v>
      </c>
      <c r="DE49" s="62"/>
      <c r="DF49" s="62" t="str" cm="1">
        <f t="array" aca="1" ref="DF49" ca="1">IFERROR(FIND("《",INDIRECT("N49")),"")</f>
        <v/>
      </c>
      <c r="DG49" s="62" t="str" cm="1">
        <f t="array" aca="1" ref="DG49" ca="1">IFERROR(FIND("《",INDIRECT("W49")),"")</f>
        <v/>
      </c>
      <c r="DH49" s="62" t="str" cm="1">
        <f t="array" aca="1" ref="DH49" ca="1">IFERROR(FIND("《",INDIRECT("AI49")),"")</f>
        <v/>
      </c>
      <c r="DI49" s="62" t="str" cm="1">
        <f t="array" aca="1" ref="DI49" ca="1">IFERROR(FIND("《",INDIRECT("AR49")),"")</f>
        <v/>
      </c>
    </row>
    <row r="50" spans="1:113" ht="19.5" customHeight="1" x14ac:dyDescent="0.15">
      <c r="A50" s="26"/>
      <c r="B50" s="60"/>
      <c r="C50" s="114"/>
      <c r="D50" s="50"/>
      <c r="E50" s="51"/>
      <c r="F50" s="52"/>
      <c r="G50" s="20"/>
      <c r="H50" s="4"/>
      <c r="I50" s="22"/>
      <c r="J50" s="310" t="str">
        <f ca="1">IF(DD50=0,"",IF(申込書!$B$6="","",申込書!$B$6))</f>
        <v/>
      </c>
      <c r="K50" s="311" t="str">
        <f ca="1">IF(DD50=0,"",IF(申込書!$B$4="","",SUBSTITUTE(SUBSTITUTE(申込書!$B$4,"学",""),"校","")))</f>
        <v/>
      </c>
      <c r="L50" s="310" t="str">
        <f ca="1">IF(DD50=0,"",IF(申込書!$D$4="","",ASC(申込書!$D$4)))</f>
        <v/>
      </c>
      <c r="M50" s="26"/>
      <c r="N50" s="23"/>
      <c r="O50" s="15"/>
      <c r="P50" s="16"/>
      <c r="Q50" s="15"/>
      <c r="R50" s="17"/>
      <c r="S50" s="15"/>
      <c r="T50" s="17"/>
      <c r="U50" s="148" t="str">
        <f t="shared" si="2"/>
        <v/>
      </c>
      <c r="V50" s="6"/>
      <c r="W50" s="106"/>
      <c r="X50" s="15"/>
      <c r="Y50" s="16"/>
      <c r="Z50" s="18"/>
      <c r="AA50" s="17"/>
      <c r="AB50" s="19"/>
      <c r="AC50" s="17"/>
      <c r="AD50" s="148" t="str">
        <f t="shared" si="3"/>
        <v/>
      </c>
      <c r="AE50" s="24"/>
      <c r="AF50" s="24"/>
      <c r="AG50" s="4" t="str">
        <f t="shared" si="11"/>
        <v>-</v>
      </c>
      <c r="AH50" s="5"/>
      <c r="AI50" s="23"/>
      <c r="AJ50" s="15"/>
      <c r="AK50" s="16"/>
      <c r="AL50" s="18"/>
      <c r="AM50" s="17"/>
      <c r="AN50" s="19"/>
      <c r="AO50" s="17"/>
      <c r="AP50" s="148" t="str">
        <f t="shared" si="4"/>
        <v/>
      </c>
      <c r="AQ50" s="125"/>
      <c r="AR50" s="23"/>
      <c r="AS50" s="15"/>
      <c r="AT50" s="16"/>
      <c r="AU50" s="18"/>
      <c r="AV50" s="17"/>
      <c r="AW50" s="19"/>
      <c r="AX50" s="17"/>
      <c r="AY50" s="148" t="str">
        <f t="shared" si="5"/>
        <v/>
      </c>
      <c r="AZ50" s="106"/>
      <c r="BA50" s="28"/>
      <c r="BB50" s="4" t="str">
        <f t="shared" si="9"/>
        <v>-</v>
      </c>
      <c r="BC50" s="274" t="str">
        <f t="shared" ca="1" si="10"/>
        <v/>
      </c>
      <c r="BD50" s="313" t="str">
        <f t="shared" ca="1" si="7"/>
        <v/>
      </c>
      <c r="BE50" s="314" t="str">
        <f ca="1">IF(DD50=0,"",IF(申込書!$D$6="","",申込書!$D$6))</f>
        <v/>
      </c>
      <c r="BF50" s="103"/>
      <c r="BG50" s="73" t="str" cm="1">
        <f t="array" aca="1" ref="BG50" ca="1">IF(クラス・種目リスト!$A$37=1,INDIRECT("$J50")&amp;INDIRECT("$H50")&amp;RIGHT(INDIRECT("$I50"),1),INDIRECT("$J50")&amp;INDIRECT("$H50"))</f>
        <v/>
      </c>
      <c r="BH50" s="66" t="str" cm="1">
        <f t="array" aca="1" ref="BH50" ca="1">IFERROR(HLOOKUP(INDIRECT("BG50"),クラス・種目リスト!$A$2:$L$33,3,FALSE),"-")</f>
        <v>-</v>
      </c>
      <c r="BI50" s="66" t="str" cm="1">
        <f t="array" aca="1" ref="BI50" ca="1">IFERROR(HLOOKUP(INDIRECT("BG50"),クラス・種目リスト!$A$2:$L$33,4,FALSE),"-")</f>
        <v>-</v>
      </c>
      <c r="BJ50" s="66" t="str" cm="1">
        <f t="array" aca="1" ref="BJ50" ca="1">IFERROR(HLOOKUP(INDIRECT("BG50"),クラス・種目リスト!$A$2:$L$33,5,FALSE),"-")</f>
        <v>-</v>
      </c>
      <c r="BK50" s="66" t="str" cm="1">
        <f t="array" aca="1" ref="BK50" ca="1">IFERROR(HLOOKUP(INDIRECT("BG50"),クラス・種目リスト!$A$2:$L$33,6,FALSE),"-")</f>
        <v>-</v>
      </c>
      <c r="BL50" s="66" t="str" cm="1">
        <f t="array" aca="1" ref="BL50" ca="1">IFERROR(HLOOKUP(INDIRECT("BG50"),クラス・種目リスト!$A$2:$L$33,7,FALSE),"-")</f>
        <v>-</v>
      </c>
      <c r="BM50" s="66" t="str" cm="1">
        <f t="array" aca="1" ref="BM50" ca="1">IFERROR(HLOOKUP(INDIRECT("BG50"),クラス・種目リスト!$A$2:$L$33,8,FALSE),"-")</f>
        <v>-</v>
      </c>
      <c r="BN50" s="66" t="str" cm="1">
        <f t="array" aca="1" ref="BN50" ca="1">IFERROR(HLOOKUP(INDIRECT("BG50"),クラス・種目リスト!$A$2:$L$33,9,FALSE),"-")</f>
        <v>-</v>
      </c>
      <c r="BO50" s="66" t="str" cm="1">
        <f t="array" aca="1" ref="BO50" ca="1">IFERROR(HLOOKUP(INDIRECT("BG50"),クラス・種目リスト!$A$2:$L$33,10,FALSE),"-")</f>
        <v>-</v>
      </c>
      <c r="BP50" s="66" t="str" cm="1">
        <f t="array" aca="1" ref="BP50" ca="1">IFERROR(HLOOKUP(INDIRECT("BG50"),クラス・種目リスト!$A$2:$L$33,11,FALSE),"-")</f>
        <v>-</v>
      </c>
      <c r="BQ50" s="66" t="str" cm="1">
        <f t="array" aca="1" ref="BQ50" ca="1">IFERROR(HLOOKUP(INDIRECT("BG50"),クラス・種目リスト!$A$2:$L$33,12,FALSE),"-")</f>
        <v>-</v>
      </c>
      <c r="BR50" s="66" t="str" cm="1">
        <f t="array" aca="1" ref="BR50" ca="1">IFERROR(HLOOKUP(INDIRECT("BG50"),クラス・種目リスト!$A$2:$L$33,13,FALSE),"-")</f>
        <v>-</v>
      </c>
      <c r="BS50" s="66" t="str" cm="1">
        <f t="array" aca="1" ref="BS50" ca="1">IFERROR(HLOOKUP(INDIRECT("BG50"),クラス・種目リスト!$A$2:$L$33,14,FALSE),"-")</f>
        <v>-</v>
      </c>
      <c r="BT50" s="66" t="str" cm="1">
        <f t="array" aca="1" ref="BT50" ca="1">IFERROR(HLOOKUP(INDIRECT("BG50"),クラス・種目リスト!$A$2:$L$33,15,FALSE),"-")</f>
        <v>-</v>
      </c>
      <c r="BU50" s="66" t="str" cm="1">
        <f t="array" aca="1" ref="BU50" ca="1">IFERROR(HLOOKUP(INDIRECT("BG50"),クラス・種目リスト!$A$2:$L$33,16,FALSE),"-")</f>
        <v>-</v>
      </c>
      <c r="BV50" s="66" t="str" cm="1">
        <f t="array" aca="1" ref="BV50" ca="1">IFERROR(HLOOKUP(INDIRECT("BG50"),クラス・種目リスト!$A$2:$L$33,17,FALSE),"-")</f>
        <v>-</v>
      </c>
      <c r="BW50" s="66" cm="1">
        <f t="array" aca="1" ref="BW50" ca="1">COUNTIF(BH50:BV50,INDIRECT("N50"))</f>
        <v>0</v>
      </c>
      <c r="BX50" s="66" cm="1">
        <f t="array" aca="1" ref="BX50" ca="1">COUNTIF(BH50:BV50,INDIRECT("W50"))</f>
        <v>0</v>
      </c>
      <c r="BY50" s="66"/>
      <c r="BZ50" s="66"/>
      <c r="CA50" s="66"/>
      <c r="CB50" s="66" t="str" cm="1">
        <f t="array" aca="1" ref="CB50" ca="1">IFERROR(HLOOKUP(INDIRECT("BG50"),クラス・種目リスト!$A$2:$L$33,18,FALSE),"-")</f>
        <v>-</v>
      </c>
      <c r="CC50" s="66" t="str" cm="1">
        <f t="array" aca="1" ref="CC50" ca="1">IFERROR(HLOOKUP(INDIRECT("BG50"),クラス・種目リスト!$A$2:$L$33,19,FALSE),"-")</f>
        <v>-</v>
      </c>
      <c r="CD50" s="66" t="str" cm="1">
        <f t="array" aca="1" ref="CD50" ca="1">IFERROR(HLOOKUP(INDIRECT("BG50"),クラス・種目リスト!$A$2:$L$33,20,FALSE),"-")</f>
        <v>-</v>
      </c>
      <c r="CE50" s="66" t="str" cm="1">
        <f t="array" aca="1" ref="CE50" ca="1">IFERROR(HLOOKUP(INDIRECT("BG50"),クラス・種目リスト!$A$2:$L$33,21,FALSE),"-")</f>
        <v>-</v>
      </c>
      <c r="CF50" s="66" t="str" cm="1">
        <f t="array" aca="1" ref="CF50" ca="1">IFERROR(HLOOKUP(INDIRECT("BG50"),クラス・種目リスト!$A$2:$L$33,22,FALSE),"-")</f>
        <v>-</v>
      </c>
      <c r="CG50" s="66" t="str" cm="1">
        <f t="array" aca="1" ref="CG50" ca="1">IFERROR(HLOOKUP(INDIRECT("BG50"),クラス・種目リスト!$A$2:$L$33,23,FALSE),"-")</f>
        <v>-</v>
      </c>
      <c r="CH50" s="66" t="str" cm="1">
        <f t="array" aca="1" ref="CH50" ca="1">IFERROR(HLOOKUP(INDIRECT("BG50"),クラス・種目リスト!$A$2:$L$33,24,FALSE),"-")</f>
        <v>-</v>
      </c>
      <c r="CI50" s="66" t="str" cm="1">
        <f t="array" aca="1" ref="CI50" ca="1">IFERROR(HLOOKUP(INDIRECT("BG50"),クラス・種目リスト!$A$2:$L$33,25,FALSE),"-")</f>
        <v>-</v>
      </c>
      <c r="CJ50" s="66" t="str" cm="1">
        <f t="array" aca="1" ref="CJ50" ca="1">IFERROR(HLOOKUP(INDIRECT("BG50"),クラス・種目リスト!$A$2:$L$33,26,FALSE),"-")</f>
        <v>-</v>
      </c>
      <c r="CK50" s="66" t="str" cm="1">
        <f t="array" aca="1" ref="CK50" ca="1">IFERROR(HLOOKUP(INDIRECT("BG50"),クラス・種目リスト!$A$2:$L$33,27,FALSE),"-")</f>
        <v>-</v>
      </c>
      <c r="CL50" s="66" t="str" cm="1">
        <f t="array" aca="1" ref="CL50" ca="1">IFERROR(HLOOKUP(INDIRECT("BG50"),クラス・種目リスト!$A$2:$L$33,28,FALSE),"-")</f>
        <v>-</v>
      </c>
      <c r="CM50" s="66" t="str" cm="1">
        <f t="array" aca="1" ref="CM50" ca="1">IFERROR(HLOOKUP(INDIRECT("BG50"),クラス・種目リスト!$A$2:$L$33,29,FALSE),"-")</f>
        <v>-</v>
      </c>
      <c r="CN50" s="66" t="str" cm="1">
        <f t="array" aca="1" ref="CN50" ca="1">IFERROR(HLOOKUP(INDIRECT("BG50"),クラス・種目リスト!$A$2:$L$33,30,FALSE),"-")</f>
        <v>-</v>
      </c>
      <c r="CO50" s="66" t="str" cm="1">
        <f t="array" aca="1" ref="CO50" ca="1">IFERROR(HLOOKUP(INDIRECT("BG50"),クラス・種目リスト!$A$2:$L$33,31,FALSE),"-")</f>
        <v>-</v>
      </c>
      <c r="CP50" s="66" t="str" cm="1">
        <f t="array" aca="1" ref="CP50" ca="1">IFERROR(HLOOKUP(INDIRECT("BG50"),クラス・種目リスト!$A$2:$L$33,32,FALSE),"-")</f>
        <v>-</v>
      </c>
      <c r="CQ50" s="66" cm="1">
        <f t="array" aca="1" ref="CQ50" ca="1">COUNTIF(CB50:CP50,INDIRECT("AI50"))</f>
        <v>0</v>
      </c>
      <c r="CR50" s="66" cm="1">
        <f t="array" aca="1" ref="CR50" ca="1">COUNTIF(CB50:CP50,INDIRECT("AR50"))</f>
        <v>0</v>
      </c>
      <c r="CS50" s="66"/>
      <c r="CT50" s="226"/>
      <c r="CU50" s="226"/>
      <c r="CV50" s="226"/>
      <c r="CW50" s="226"/>
      <c r="CX50" s="226"/>
      <c r="CY50" s="226"/>
      <c r="CZ50" s="226"/>
      <c r="DA50" s="67" t="str" cm="1">
        <f t="array" aca="1" ref="DA50" ca="1">INDIRECT("J50")</f>
        <v/>
      </c>
      <c r="DB50" s="226" cm="1">
        <f t="array" aca="1" ref="DB50" ca="1">IF(INDIRECT("N50")="-",0,COUNTA(INDIRECT("N50")))+IF(INDIRECT("W50")="-",0,COUNTA(INDIRECT("W50")))+IF(INDIRECT("AI50")="-",0,COUNTA(INDIRECT("AI50")))+IF(INDIRECT("AR50")="-",0,COUNTA(INDIRECT("AR50")))</f>
        <v>0</v>
      </c>
      <c r="DC50" s="226"/>
      <c r="DD50" s="67" cm="1">
        <f t="array" aca="1" ref="DD50" ca="1">INDIRECT("C50")</f>
        <v>0</v>
      </c>
      <c r="DE50" s="62"/>
      <c r="DF50" s="62" t="str" cm="1">
        <f t="array" aca="1" ref="DF50" ca="1">IFERROR(FIND("《",INDIRECT("N50")),"")</f>
        <v/>
      </c>
      <c r="DG50" s="62" t="str" cm="1">
        <f t="array" aca="1" ref="DG50" ca="1">IFERROR(FIND("《",INDIRECT("W50")),"")</f>
        <v/>
      </c>
      <c r="DH50" s="62" t="str" cm="1">
        <f t="array" aca="1" ref="DH50" ca="1">IFERROR(FIND("《",INDIRECT("AI50")),"")</f>
        <v/>
      </c>
      <c r="DI50" s="62" t="str" cm="1">
        <f t="array" aca="1" ref="DI50" ca="1">IFERROR(FIND("《",INDIRECT("AR50")),"")</f>
        <v/>
      </c>
    </row>
    <row r="51" spans="1:113" ht="19.5" customHeight="1" x14ac:dyDescent="0.15">
      <c r="A51" s="26"/>
      <c r="B51" s="60"/>
      <c r="C51" s="113"/>
      <c r="D51" s="47"/>
      <c r="E51" s="51"/>
      <c r="F51" s="52"/>
      <c r="G51" s="20"/>
      <c r="H51" s="4"/>
      <c r="I51" s="22"/>
      <c r="J51" s="310" t="str">
        <f ca="1">IF(DD51=0,"",IF(申込書!$B$6="","",申込書!$B$6))</f>
        <v/>
      </c>
      <c r="K51" s="311" t="str">
        <f ca="1">IF(DD51=0,"",IF(申込書!$B$4="","",SUBSTITUTE(SUBSTITUTE(申込書!$B$4,"学",""),"校","")))</f>
        <v/>
      </c>
      <c r="L51" s="310" t="str">
        <f ca="1">IF(DD51=0,"",IF(申込書!$D$4="","",ASC(申込書!$D$4)))</f>
        <v/>
      </c>
      <c r="M51" s="26"/>
      <c r="N51" s="23"/>
      <c r="O51" s="15"/>
      <c r="P51" s="16"/>
      <c r="Q51" s="15"/>
      <c r="R51" s="17"/>
      <c r="S51" s="15"/>
      <c r="T51" s="17"/>
      <c r="U51" s="148" t="str">
        <f t="shared" si="2"/>
        <v/>
      </c>
      <c r="V51" s="6"/>
      <c r="W51" s="106"/>
      <c r="X51" s="15"/>
      <c r="Y51" s="16"/>
      <c r="Z51" s="18"/>
      <c r="AA51" s="17"/>
      <c r="AB51" s="19"/>
      <c r="AC51" s="17"/>
      <c r="AD51" s="148" t="str">
        <f t="shared" si="3"/>
        <v/>
      </c>
      <c r="AE51" s="24"/>
      <c r="AF51" s="24"/>
      <c r="AG51" s="4" t="str">
        <f t="shared" si="11"/>
        <v>-</v>
      </c>
      <c r="AH51" s="5"/>
      <c r="AI51" s="23"/>
      <c r="AJ51" s="15"/>
      <c r="AK51" s="16"/>
      <c r="AL51" s="18"/>
      <c r="AM51" s="17"/>
      <c r="AN51" s="19"/>
      <c r="AO51" s="17"/>
      <c r="AP51" s="148" t="str">
        <f t="shared" si="4"/>
        <v/>
      </c>
      <c r="AQ51" s="125"/>
      <c r="AR51" s="23"/>
      <c r="AS51" s="15"/>
      <c r="AT51" s="16"/>
      <c r="AU51" s="18"/>
      <c r="AV51" s="17"/>
      <c r="AW51" s="19"/>
      <c r="AX51" s="17"/>
      <c r="AY51" s="148" t="str">
        <f t="shared" si="5"/>
        <v/>
      </c>
      <c r="AZ51" s="106"/>
      <c r="BA51" s="28"/>
      <c r="BB51" s="4" t="str">
        <f t="shared" si="9"/>
        <v>-</v>
      </c>
      <c r="BC51" s="274" t="str">
        <f t="shared" ca="1" si="10"/>
        <v/>
      </c>
      <c r="BD51" s="313" t="str">
        <f t="shared" ca="1" si="7"/>
        <v/>
      </c>
      <c r="BE51" s="314" t="str">
        <f ca="1">IF(DD51=0,"",IF(申込書!$D$6="","",申込書!$D$6))</f>
        <v/>
      </c>
      <c r="BF51" s="104"/>
      <c r="BG51" s="73" t="str" cm="1">
        <f t="array" aca="1" ref="BG51" ca="1">IF(クラス・種目リスト!$A$37=1,INDIRECT("$J51")&amp;INDIRECT("$H51")&amp;RIGHT(INDIRECT("$I51"),1),INDIRECT("$J51")&amp;INDIRECT("$H51"))</f>
        <v/>
      </c>
      <c r="BH51" s="66" t="str" cm="1">
        <f t="array" aca="1" ref="BH51" ca="1">IFERROR(HLOOKUP(INDIRECT("BG51"),クラス・種目リスト!$A$2:$L$33,3,FALSE),"-")</f>
        <v>-</v>
      </c>
      <c r="BI51" s="66" t="str" cm="1">
        <f t="array" aca="1" ref="BI51" ca="1">IFERROR(HLOOKUP(INDIRECT("BG51"),クラス・種目リスト!$A$2:$L$33,4,FALSE),"-")</f>
        <v>-</v>
      </c>
      <c r="BJ51" s="66" t="str" cm="1">
        <f t="array" aca="1" ref="BJ51" ca="1">IFERROR(HLOOKUP(INDIRECT("BG51"),クラス・種目リスト!$A$2:$L$33,5,FALSE),"-")</f>
        <v>-</v>
      </c>
      <c r="BK51" s="66" t="str" cm="1">
        <f t="array" aca="1" ref="BK51" ca="1">IFERROR(HLOOKUP(INDIRECT("BG51"),クラス・種目リスト!$A$2:$L$33,6,FALSE),"-")</f>
        <v>-</v>
      </c>
      <c r="BL51" s="66" t="str" cm="1">
        <f t="array" aca="1" ref="BL51" ca="1">IFERROR(HLOOKUP(INDIRECT("BG51"),クラス・種目リスト!$A$2:$L$33,7,FALSE),"-")</f>
        <v>-</v>
      </c>
      <c r="BM51" s="66" t="str" cm="1">
        <f t="array" aca="1" ref="BM51" ca="1">IFERROR(HLOOKUP(INDIRECT("BG51"),クラス・種目リスト!$A$2:$L$33,8,FALSE),"-")</f>
        <v>-</v>
      </c>
      <c r="BN51" s="66" t="str" cm="1">
        <f t="array" aca="1" ref="BN51" ca="1">IFERROR(HLOOKUP(INDIRECT("BG51"),クラス・種目リスト!$A$2:$L$33,9,FALSE),"-")</f>
        <v>-</v>
      </c>
      <c r="BO51" s="66" t="str" cm="1">
        <f t="array" aca="1" ref="BO51" ca="1">IFERROR(HLOOKUP(INDIRECT("BG51"),クラス・種目リスト!$A$2:$L$33,10,FALSE),"-")</f>
        <v>-</v>
      </c>
      <c r="BP51" s="66" t="str" cm="1">
        <f t="array" aca="1" ref="BP51" ca="1">IFERROR(HLOOKUP(INDIRECT("BG51"),クラス・種目リスト!$A$2:$L$33,11,FALSE),"-")</f>
        <v>-</v>
      </c>
      <c r="BQ51" s="66" t="str" cm="1">
        <f t="array" aca="1" ref="BQ51" ca="1">IFERROR(HLOOKUP(INDIRECT("BG51"),クラス・種目リスト!$A$2:$L$33,12,FALSE),"-")</f>
        <v>-</v>
      </c>
      <c r="BR51" s="66" t="str" cm="1">
        <f t="array" aca="1" ref="BR51" ca="1">IFERROR(HLOOKUP(INDIRECT("BG51"),クラス・種目リスト!$A$2:$L$33,13,FALSE),"-")</f>
        <v>-</v>
      </c>
      <c r="BS51" s="66" t="str" cm="1">
        <f t="array" aca="1" ref="BS51" ca="1">IFERROR(HLOOKUP(INDIRECT("BG51"),クラス・種目リスト!$A$2:$L$33,14,FALSE),"-")</f>
        <v>-</v>
      </c>
      <c r="BT51" s="66" t="str" cm="1">
        <f t="array" aca="1" ref="BT51" ca="1">IFERROR(HLOOKUP(INDIRECT("BG51"),クラス・種目リスト!$A$2:$L$33,15,FALSE),"-")</f>
        <v>-</v>
      </c>
      <c r="BU51" s="66" t="str" cm="1">
        <f t="array" aca="1" ref="BU51" ca="1">IFERROR(HLOOKUP(INDIRECT("BG51"),クラス・種目リスト!$A$2:$L$33,16,FALSE),"-")</f>
        <v>-</v>
      </c>
      <c r="BV51" s="66" t="str" cm="1">
        <f t="array" aca="1" ref="BV51" ca="1">IFERROR(HLOOKUP(INDIRECT("BG51"),クラス・種目リスト!$A$2:$L$33,17,FALSE),"-")</f>
        <v>-</v>
      </c>
      <c r="BW51" s="66" cm="1">
        <f t="array" aca="1" ref="BW51" ca="1">COUNTIF(BH51:BV51,INDIRECT("N51"))</f>
        <v>0</v>
      </c>
      <c r="BX51" s="66" cm="1">
        <f t="array" aca="1" ref="BX51" ca="1">COUNTIF(BH51:BV51,INDIRECT("W51"))</f>
        <v>0</v>
      </c>
      <c r="BY51" s="66"/>
      <c r="BZ51" s="66"/>
      <c r="CA51" s="66"/>
      <c r="CB51" s="66" t="str" cm="1">
        <f t="array" aca="1" ref="CB51" ca="1">IFERROR(HLOOKUP(INDIRECT("BG51"),クラス・種目リスト!$A$2:$L$33,18,FALSE),"-")</f>
        <v>-</v>
      </c>
      <c r="CC51" s="66" t="str" cm="1">
        <f t="array" aca="1" ref="CC51" ca="1">IFERROR(HLOOKUP(INDIRECT("BG51"),クラス・種目リスト!$A$2:$L$33,19,FALSE),"-")</f>
        <v>-</v>
      </c>
      <c r="CD51" s="66" t="str" cm="1">
        <f t="array" aca="1" ref="CD51" ca="1">IFERROR(HLOOKUP(INDIRECT("BG51"),クラス・種目リスト!$A$2:$L$33,20,FALSE),"-")</f>
        <v>-</v>
      </c>
      <c r="CE51" s="66" t="str" cm="1">
        <f t="array" aca="1" ref="CE51" ca="1">IFERROR(HLOOKUP(INDIRECT("BG51"),クラス・種目リスト!$A$2:$L$33,21,FALSE),"-")</f>
        <v>-</v>
      </c>
      <c r="CF51" s="66" t="str" cm="1">
        <f t="array" aca="1" ref="CF51" ca="1">IFERROR(HLOOKUP(INDIRECT("BG51"),クラス・種目リスト!$A$2:$L$33,22,FALSE),"-")</f>
        <v>-</v>
      </c>
      <c r="CG51" s="66" t="str" cm="1">
        <f t="array" aca="1" ref="CG51" ca="1">IFERROR(HLOOKUP(INDIRECT("BG51"),クラス・種目リスト!$A$2:$L$33,23,FALSE),"-")</f>
        <v>-</v>
      </c>
      <c r="CH51" s="66" t="str" cm="1">
        <f t="array" aca="1" ref="CH51" ca="1">IFERROR(HLOOKUP(INDIRECT("BG51"),クラス・種目リスト!$A$2:$L$33,24,FALSE),"-")</f>
        <v>-</v>
      </c>
      <c r="CI51" s="66" t="str" cm="1">
        <f t="array" aca="1" ref="CI51" ca="1">IFERROR(HLOOKUP(INDIRECT("BG51"),クラス・種目リスト!$A$2:$L$33,25,FALSE),"-")</f>
        <v>-</v>
      </c>
      <c r="CJ51" s="66" t="str" cm="1">
        <f t="array" aca="1" ref="CJ51" ca="1">IFERROR(HLOOKUP(INDIRECT("BG51"),クラス・種目リスト!$A$2:$L$33,26,FALSE),"-")</f>
        <v>-</v>
      </c>
      <c r="CK51" s="66" t="str" cm="1">
        <f t="array" aca="1" ref="CK51" ca="1">IFERROR(HLOOKUP(INDIRECT("BG51"),クラス・種目リスト!$A$2:$L$33,27,FALSE),"-")</f>
        <v>-</v>
      </c>
      <c r="CL51" s="66" t="str" cm="1">
        <f t="array" aca="1" ref="CL51" ca="1">IFERROR(HLOOKUP(INDIRECT("BG51"),クラス・種目リスト!$A$2:$L$33,28,FALSE),"-")</f>
        <v>-</v>
      </c>
      <c r="CM51" s="66" t="str" cm="1">
        <f t="array" aca="1" ref="CM51" ca="1">IFERROR(HLOOKUP(INDIRECT("BG51"),クラス・種目リスト!$A$2:$L$33,29,FALSE),"-")</f>
        <v>-</v>
      </c>
      <c r="CN51" s="66" t="str" cm="1">
        <f t="array" aca="1" ref="CN51" ca="1">IFERROR(HLOOKUP(INDIRECT("BG51"),クラス・種目リスト!$A$2:$L$33,30,FALSE),"-")</f>
        <v>-</v>
      </c>
      <c r="CO51" s="66" t="str" cm="1">
        <f t="array" aca="1" ref="CO51" ca="1">IFERROR(HLOOKUP(INDIRECT("BG51"),クラス・種目リスト!$A$2:$L$33,31,FALSE),"-")</f>
        <v>-</v>
      </c>
      <c r="CP51" s="66" t="str" cm="1">
        <f t="array" aca="1" ref="CP51" ca="1">IFERROR(HLOOKUP(INDIRECT("BG51"),クラス・種目リスト!$A$2:$L$33,32,FALSE),"-")</f>
        <v>-</v>
      </c>
      <c r="CQ51" s="66" cm="1">
        <f t="array" aca="1" ref="CQ51" ca="1">COUNTIF(CB51:CP51,INDIRECT("AI51"))</f>
        <v>0</v>
      </c>
      <c r="CR51" s="66" cm="1">
        <f t="array" aca="1" ref="CR51" ca="1">COUNTIF(CB51:CP51,INDIRECT("AR51"))</f>
        <v>0</v>
      </c>
      <c r="CS51" s="66"/>
      <c r="CT51" s="226"/>
      <c r="CU51" s="226"/>
      <c r="CV51" s="226"/>
      <c r="CW51" s="226"/>
      <c r="CX51" s="226"/>
      <c r="CY51" s="226"/>
      <c r="CZ51" s="226"/>
      <c r="DA51" s="67" t="str" cm="1">
        <f t="array" aca="1" ref="DA51" ca="1">INDIRECT("J51")</f>
        <v/>
      </c>
      <c r="DB51" s="226" cm="1">
        <f t="array" aca="1" ref="DB51" ca="1">IF(INDIRECT("N51")="-",0,COUNTA(INDIRECT("N51")))+IF(INDIRECT("W51")="-",0,COUNTA(INDIRECT("W51")))+IF(INDIRECT("AI51")="-",0,COUNTA(INDIRECT("AI51")))+IF(INDIRECT("AR51")="-",0,COUNTA(INDIRECT("AR51")))</f>
        <v>0</v>
      </c>
      <c r="DC51" s="226"/>
      <c r="DD51" s="67" cm="1">
        <f t="array" aca="1" ref="DD51" ca="1">INDIRECT("C51")</f>
        <v>0</v>
      </c>
      <c r="DE51" s="62"/>
      <c r="DF51" s="62" t="str" cm="1">
        <f t="array" aca="1" ref="DF51" ca="1">IFERROR(FIND("《",INDIRECT("N51")),"")</f>
        <v/>
      </c>
      <c r="DG51" s="62" t="str" cm="1">
        <f t="array" aca="1" ref="DG51" ca="1">IFERROR(FIND("《",INDIRECT("W51")),"")</f>
        <v/>
      </c>
      <c r="DH51" s="62" t="str" cm="1">
        <f t="array" aca="1" ref="DH51" ca="1">IFERROR(FIND("《",INDIRECT("AI51")),"")</f>
        <v/>
      </c>
      <c r="DI51" s="62" t="str" cm="1">
        <f t="array" aca="1" ref="DI51" ca="1">IFERROR(FIND("《",INDIRECT("AR51")),"")</f>
        <v/>
      </c>
    </row>
    <row r="52" spans="1:113" ht="19.5" customHeight="1" x14ac:dyDescent="0.15">
      <c r="A52" s="26"/>
      <c r="B52" s="60"/>
      <c r="C52" s="114"/>
      <c r="D52" s="50"/>
      <c r="E52" s="51"/>
      <c r="F52" s="52"/>
      <c r="G52" s="20"/>
      <c r="H52" s="4"/>
      <c r="I52" s="22"/>
      <c r="J52" s="310" t="str">
        <f ca="1">IF(DD52=0,"",IF(申込書!$B$6="","",申込書!$B$6))</f>
        <v/>
      </c>
      <c r="K52" s="311" t="str">
        <f ca="1">IF(DD52=0,"",IF(申込書!$B$4="","",SUBSTITUTE(SUBSTITUTE(申込書!$B$4,"学",""),"校","")))</f>
        <v/>
      </c>
      <c r="L52" s="310" t="str">
        <f ca="1">IF(DD52=0,"",IF(申込書!$D$4="","",ASC(申込書!$D$4)))</f>
        <v/>
      </c>
      <c r="M52" s="26"/>
      <c r="N52" s="23"/>
      <c r="O52" s="15"/>
      <c r="P52" s="16"/>
      <c r="Q52" s="15"/>
      <c r="R52" s="17"/>
      <c r="S52" s="15"/>
      <c r="T52" s="17"/>
      <c r="U52" s="148" t="str">
        <f t="shared" si="2"/>
        <v/>
      </c>
      <c r="V52" s="6"/>
      <c r="W52" s="106"/>
      <c r="X52" s="15"/>
      <c r="Y52" s="16"/>
      <c r="Z52" s="18"/>
      <c r="AA52" s="17"/>
      <c r="AB52" s="19"/>
      <c r="AC52" s="17"/>
      <c r="AD52" s="148" t="str">
        <f t="shared" si="3"/>
        <v/>
      </c>
      <c r="AE52" s="24"/>
      <c r="AF52" s="24"/>
      <c r="AG52" s="4" t="str">
        <f t="shared" si="11"/>
        <v>-</v>
      </c>
      <c r="AH52" s="5"/>
      <c r="AI52" s="23"/>
      <c r="AJ52" s="15"/>
      <c r="AK52" s="16"/>
      <c r="AL52" s="18"/>
      <c r="AM52" s="17"/>
      <c r="AN52" s="19"/>
      <c r="AO52" s="17"/>
      <c r="AP52" s="148" t="str">
        <f t="shared" si="4"/>
        <v/>
      </c>
      <c r="AQ52" s="125"/>
      <c r="AR52" s="23"/>
      <c r="AS52" s="15"/>
      <c r="AT52" s="16"/>
      <c r="AU52" s="18"/>
      <c r="AV52" s="17"/>
      <c r="AW52" s="19"/>
      <c r="AX52" s="17"/>
      <c r="AY52" s="148" t="str">
        <f t="shared" si="5"/>
        <v/>
      </c>
      <c r="AZ52" s="106"/>
      <c r="BA52" s="28"/>
      <c r="BB52" s="4" t="str">
        <f t="shared" si="9"/>
        <v>-</v>
      </c>
      <c r="BC52" s="274" t="str">
        <f t="shared" ca="1" si="10"/>
        <v/>
      </c>
      <c r="BD52" s="313" t="str">
        <f t="shared" ca="1" si="7"/>
        <v/>
      </c>
      <c r="BE52" s="314" t="str">
        <f ca="1">IF(DD52=0,"",IF(申込書!$D$6="","",申込書!$D$6))</f>
        <v/>
      </c>
      <c r="BF52" s="104"/>
      <c r="BG52" s="73" t="str" cm="1">
        <f t="array" aca="1" ref="BG52" ca="1">IF(クラス・種目リスト!$A$37=1,INDIRECT("$J52")&amp;INDIRECT("$H52")&amp;RIGHT(INDIRECT("$I52"),1),INDIRECT("$J52")&amp;INDIRECT("$H52"))</f>
        <v/>
      </c>
      <c r="BH52" s="66" t="str" cm="1">
        <f t="array" aca="1" ref="BH52" ca="1">IFERROR(HLOOKUP(INDIRECT("BG52"),クラス・種目リスト!$A$2:$L$33,3,FALSE),"-")</f>
        <v>-</v>
      </c>
      <c r="BI52" s="66" t="str" cm="1">
        <f t="array" aca="1" ref="BI52" ca="1">IFERROR(HLOOKUP(INDIRECT("BG52"),クラス・種目リスト!$A$2:$L$33,4,FALSE),"-")</f>
        <v>-</v>
      </c>
      <c r="BJ52" s="66" t="str" cm="1">
        <f t="array" aca="1" ref="BJ52" ca="1">IFERROR(HLOOKUP(INDIRECT("BG52"),クラス・種目リスト!$A$2:$L$33,5,FALSE),"-")</f>
        <v>-</v>
      </c>
      <c r="BK52" s="66" t="str" cm="1">
        <f t="array" aca="1" ref="BK52" ca="1">IFERROR(HLOOKUP(INDIRECT("BG52"),クラス・種目リスト!$A$2:$L$33,6,FALSE),"-")</f>
        <v>-</v>
      </c>
      <c r="BL52" s="66" t="str" cm="1">
        <f t="array" aca="1" ref="BL52" ca="1">IFERROR(HLOOKUP(INDIRECT("BG52"),クラス・種目リスト!$A$2:$L$33,7,FALSE),"-")</f>
        <v>-</v>
      </c>
      <c r="BM52" s="66" t="str" cm="1">
        <f t="array" aca="1" ref="BM52" ca="1">IFERROR(HLOOKUP(INDIRECT("BG52"),クラス・種目リスト!$A$2:$L$33,8,FALSE),"-")</f>
        <v>-</v>
      </c>
      <c r="BN52" s="66" t="str" cm="1">
        <f t="array" aca="1" ref="BN52" ca="1">IFERROR(HLOOKUP(INDIRECT("BG52"),クラス・種目リスト!$A$2:$L$33,9,FALSE),"-")</f>
        <v>-</v>
      </c>
      <c r="BO52" s="66" t="str" cm="1">
        <f t="array" aca="1" ref="BO52" ca="1">IFERROR(HLOOKUP(INDIRECT("BG52"),クラス・種目リスト!$A$2:$L$33,10,FALSE),"-")</f>
        <v>-</v>
      </c>
      <c r="BP52" s="66" t="str" cm="1">
        <f t="array" aca="1" ref="BP52" ca="1">IFERROR(HLOOKUP(INDIRECT("BG52"),クラス・種目リスト!$A$2:$L$33,11,FALSE),"-")</f>
        <v>-</v>
      </c>
      <c r="BQ52" s="66" t="str" cm="1">
        <f t="array" aca="1" ref="BQ52" ca="1">IFERROR(HLOOKUP(INDIRECT("BG52"),クラス・種目リスト!$A$2:$L$33,12,FALSE),"-")</f>
        <v>-</v>
      </c>
      <c r="BR52" s="66" t="str" cm="1">
        <f t="array" aca="1" ref="BR52" ca="1">IFERROR(HLOOKUP(INDIRECT("BG52"),クラス・種目リスト!$A$2:$L$33,13,FALSE),"-")</f>
        <v>-</v>
      </c>
      <c r="BS52" s="66" t="str" cm="1">
        <f t="array" aca="1" ref="BS52" ca="1">IFERROR(HLOOKUP(INDIRECT("BG52"),クラス・種目リスト!$A$2:$L$33,14,FALSE),"-")</f>
        <v>-</v>
      </c>
      <c r="BT52" s="66" t="str" cm="1">
        <f t="array" aca="1" ref="BT52" ca="1">IFERROR(HLOOKUP(INDIRECT("BG52"),クラス・種目リスト!$A$2:$L$33,15,FALSE),"-")</f>
        <v>-</v>
      </c>
      <c r="BU52" s="66" t="str" cm="1">
        <f t="array" aca="1" ref="BU52" ca="1">IFERROR(HLOOKUP(INDIRECT("BG52"),クラス・種目リスト!$A$2:$L$33,16,FALSE),"-")</f>
        <v>-</v>
      </c>
      <c r="BV52" s="66" t="str" cm="1">
        <f t="array" aca="1" ref="BV52" ca="1">IFERROR(HLOOKUP(INDIRECT("BG52"),クラス・種目リスト!$A$2:$L$33,17,FALSE),"-")</f>
        <v>-</v>
      </c>
      <c r="BW52" s="66" cm="1">
        <f t="array" aca="1" ref="BW52" ca="1">COUNTIF(BH52:BV52,INDIRECT("N52"))</f>
        <v>0</v>
      </c>
      <c r="BX52" s="66" cm="1">
        <f t="array" aca="1" ref="BX52" ca="1">COUNTIF(BH52:BV52,INDIRECT("W52"))</f>
        <v>0</v>
      </c>
      <c r="BY52" s="66"/>
      <c r="BZ52" s="66"/>
      <c r="CA52" s="66"/>
      <c r="CB52" s="66" t="str" cm="1">
        <f t="array" aca="1" ref="CB52" ca="1">IFERROR(HLOOKUP(INDIRECT("BG52"),クラス・種目リスト!$A$2:$L$33,18,FALSE),"-")</f>
        <v>-</v>
      </c>
      <c r="CC52" s="66" t="str" cm="1">
        <f t="array" aca="1" ref="CC52" ca="1">IFERROR(HLOOKUP(INDIRECT("BG52"),クラス・種目リスト!$A$2:$L$33,19,FALSE),"-")</f>
        <v>-</v>
      </c>
      <c r="CD52" s="66" t="str" cm="1">
        <f t="array" aca="1" ref="CD52" ca="1">IFERROR(HLOOKUP(INDIRECT("BG52"),クラス・種目リスト!$A$2:$L$33,20,FALSE),"-")</f>
        <v>-</v>
      </c>
      <c r="CE52" s="66" t="str" cm="1">
        <f t="array" aca="1" ref="CE52" ca="1">IFERROR(HLOOKUP(INDIRECT("BG52"),クラス・種目リスト!$A$2:$L$33,21,FALSE),"-")</f>
        <v>-</v>
      </c>
      <c r="CF52" s="66" t="str" cm="1">
        <f t="array" aca="1" ref="CF52" ca="1">IFERROR(HLOOKUP(INDIRECT("BG52"),クラス・種目リスト!$A$2:$L$33,22,FALSE),"-")</f>
        <v>-</v>
      </c>
      <c r="CG52" s="66" t="str" cm="1">
        <f t="array" aca="1" ref="CG52" ca="1">IFERROR(HLOOKUP(INDIRECT("BG52"),クラス・種目リスト!$A$2:$L$33,23,FALSE),"-")</f>
        <v>-</v>
      </c>
      <c r="CH52" s="66" t="str" cm="1">
        <f t="array" aca="1" ref="CH52" ca="1">IFERROR(HLOOKUP(INDIRECT("BG52"),クラス・種目リスト!$A$2:$L$33,24,FALSE),"-")</f>
        <v>-</v>
      </c>
      <c r="CI52" s="66" t="str" cm="1">
        <f t="array" aca="1" ref="CI52" ca="1">IFERROR(HLOOKUP(INDIRECT("BG52"),クラス・種目リスト!$A$2:$L$33,25,FALSE),"-")</f>
        <v>-</v>
      </c>
      <c r="CJ52" s="66" t="str" cm="1">
        <f t="array" aca="1" ref="CJ52" ca="1">IFERROR(HLOOKUP(INDIRECT("BG52"),クラス・種目リスト!$A$2:$L$33,26,FALSE),"-")</f>
        <v>-</v>
      </c>
      <c r="CK52" s="66" t="str" cm="1">
        <f t="array" aca="1" ref="CK52" ca="1">IFERROR(HLOOKUP(INDIRECT("BG52"),クラス・種目リスト!$A$2:$L$33,27,FALSE),"-")</f>
        <v>-</v>
      </c>
      <c r="CL52" s="66" t="str" cm="1">
        <f t="array" aca="1" ref="CL52" ca="1">IFERROR(HLOOKUP(INDIRECT("BG52"),クラス・種目リスト!$A$2:$L$33,28,FALSE),"-")</f>
        <v>-</v>
      </c>
      <c r="CM52" s="66" t="str" cm="1">
        <f t="array" aca="1" ref="CM52" ca="1">IFERROR(HLOOKUP(INDIRECT("BG52"),クラス・種目リスト!$A$2:$L$33,29,FALSE),"-")</f>
        <v>-</v>
      </c>
      <c r="CN52" s="66" t="str" cm="1">
        <f t="array" aca="1" ref="CN52" ca="1">IFERROR(HLOOKUP(INDIRECT("BG52"),クラス・種目リスト!$A$2:$L$33,30,FALSE),"-")</f>
        <v>-</v>
      </c>
      <c r="CO52" s="66" t="str" cm="1">
        <f t="array" aca="1" ref="CO52" ca="1">IFERROR(HLOOKUP(INDIRECT("BG52"),クラス・種目リスト!$A$2:$L$33,31,FALSE),"-")</f>
        <v>-</v>
      </c>
      <c r="CP52" s="66" t="str" cm="1">
        <f t="array" aca="1" ref="CP52" ca="1">IFERROR(HLOOKUP(INDIRECT("BG52"),クラス・種目リスト!$A$2:$L$33,32,FALSE),"-")</f>
        <v>-</v>
      </c>
      <c r="CQ52" s="66" cm="1">
        <f t="array" aca="1" ref="CQ52" ca="1">COUNTIF(CB52:CP52,INDIRECT("AI52"))</f>
        <v>0</v>
      </c>
      <c r="CR52" s="66" cm="1">
        <f t="array" aca="1" ref="CR52" ca="1">COUNTIF(CB52:CP52,INDIRECT("AR52"))</f>
        <v>0</v>
      </c>
      <c r="CS52" s="66"/>
      <c r="CT52" s="226"/>
      <c r="CU52" s="226"/>
      <c r="CV52" s="226"/>
      <c r="CW52" s="226"/>
      <c r="CX52" s="226"/>
      <c r="CY52" s="226"/>
      <c r="CZ52" s="226"/>
      <c r="DA52" s="67" t="str" cm="1">
        <f t="array" aca="1" ref="DA52" ca="1">INDIRECT("J52")</f>
        <v/>
      </c>
      <c r="DB52" s="226" cm="1">
        <f t="array" aca="1" ref="DB52" ca="1">IF(INDIRECT("N52")="-",0,COUNTA(INDIRECT("N52")))+IF(INDIRECT("W52")="-",0,COUNTA(INDIRECT("W52")))+IF(INDIRECT("AI52")="-",0,COUNTA(INDIRECT("AI52")))+IF(INDIRECT("AR52")="-",0,COUNTA(INDIRECT("AR52")))</f>
        <v>0</v>
      </c>
      <c r="DC52" s="226"/>
      <c r="DD52" s="67" cm="1">
        <f t="array" aca="1" ref="DD52" ca="1">INDIRECT("C52")</f>
        <v>0</v>
      </c>
      <c r="DE52" s="62"/>
      <c r="DF52" s="62" t="str" cm="1">
        <f t="array" aca="1" ref="DF52" ca="1">IFERROR(FIND("《",INDIRECT("N52")),"")</f>
        <v/>
      </c>
      <c r="DG52" s="62" t="str" cm="1">
        <f t="array" aca="1" ref="DG52" ca="1">IFERROR(FIND("《",INDIRECT("W52")),"")</f>
        <v/>
      </c>
      <c r="DH52" s="62" t="str" cm="1">
        <f t="array" aca="1" ref="DH52" ca="1">IFERROR(FIND("《",INDIRECT("AI52")),"")</f>
        <v/>
      </c>
      <c r="DI52" s="62" t="str" cm="1">
        <f t="array" aca="1" ref="DI52" ca="1">IFERROR(FIND("《",INDIRECT("AR52")),"")</f>
        <v/>
      </c>
    </row>
    <row r="53" spans="1:113" ht="19.5" customHeight="1" x14ac:dyDescent="0.15">
      <c r="A53" s="26"/>
      <c r="B53" s="60"/>
      <c r="C53" s="113"/>
      <c r="D53" s="47"/>
      <c r="E53" s="51"/>
      <c r="F53" s="52"/>
      <c r="G53" s="20"/>
      <c r="H53" s="4"/>
      <c r="I53" s="22"/>
      <c r="J53" s="310" t="str">
        <f ca="1">IF(DD53=0,"",IF(申込書!$B$6="","",申込書!$B$6))</f>
        <v/>
      </c>
      <c r="K53" s="311" t="str">
        <f ca="1">IF(DD53=0,"",IF(申込書!$B$4="","",SUBSTITUTE(SUBSTITUTE(申込書!$B$4,"学",""),"校","")))</f>
        <v/>
      </c>
      <c r="L53" s="310" t="str">
        <f ca="1">IF(DD53=0,"",IF(申込書!$D$4="","",ASC(申込書!$D$4)))</f>
        <v/>
      </c>
      <c r="M53" s="26"/>
      <c r="N53" s="23"/>
      <c r="O53" s="15"/>
      <c r="P53" s="16"/>
      <c r="Q53" s="15"/>
      <c r="R53" s="17"/>
      <c r="S53" s="15"/>
      <c r="T53" s="17"/>
      <c r="U53" s="148" t="str">
        <f t="shared" si="2"/>
        <v/>
      </c>
      <c r="V53" s="6"/>
      <c r="W53" s="106"/>
      <c r="X53" s="15"/>
      <c r="Y53" s="16"/>
      <c r="Z53" s="18"/>
      <c r="AA53" s="17"/>
      <c r="AB53" s="19"/>
      <c r="AC53" s="17"/>
      <c r="AD53" s="148" t="str">
        <f t="shared" si="3"/>
        <v/>
      </c>
      <c r="AE53" s="24"/>
      <c r="AF53" s="24"/>
      <c r="AG53" s="4" t="str">
        <f t="shared" si="11"/>
        <v>-</v>
      </c>
      <c r="AH53" s="5"/>
      <c r="AI53" s="23"/>
      <c r="AJ53" s="15"/>
      <c r="AK53" s="16"/>
      <c r="AL53" s="18"/>
      <c r="AM53" s="17"/>
      <c r="AN53" s="19"/>
      <c r="AO53" s="17"/>
      <c r="AP53" s="148" t="str">
        <f t="shared" si="4"/>
        <v/>
      </c>
      <c r="AQ53" s="125"/>
      <c r="AR53" s="23"/>
      <c r="AS53" s="15"/>
      <c r="AT53" s="16"/>
      <c r="AU53" s="18"/>
      <c r="AV53" s="17"/>
      <c r="AW53" s="19"/>
      <c r="AX53" s="17"/>
      <c r="AY53" s="148" t="str">
        <f t="shared" si="5"/>
        <v/>
      </c>
      <c r="AZ53" s="106"/>
      <c r="BA53" s="28"/>
      <c r="BB53" s="4" t="str">
        <f t="shared" si="9"/>
        <v>-</v>
      </c>
      <c r="BC53" s="274" t="str">
        <f t="shared" ca="1" si="10"/>
        <v/>
      </c>
      <c r="BD53" s="313" t="str">
        <f t="shared" ca="1" si="7"/>
        <v/>
      </c>
      <c r="BE53" s="314" t="str">
        <f ca="1">IF(DD53=0,"",IF(申込書!$D$6="","",申込書!$D$6))</f>
        <v/>
      </c>
      <c r="BF53" s="105"/>
      <c r="BG53" s="73" t="str" cm="1">
        <f t="array" aca="1" ref="BG53" ca="1">IF(クラス・種目リスト!$A$37=1,INDIRECT("$J53")&amp;INDIRECT("$H53")&amp;RIGHT(INDIRECT("$I53"),1),INDIRECT("$J53")&amp;INDIRECT("$H53"))</f>
        <v/>
      </c>
      <c r="BH53" s="66" t="str" cm="1">
        <f t="array" aca="1" ref="BH53" ca="1">IFERROR(HLOOKUP(INDIRECT("BG53"),クラス・種目リスト!$A$2:$L$33,3,FALSE),"-")</f>
        <v>-</v>
      </c>
      <c r="BI53" s="66" t="str" cm="1">
        <f t="array" aca="1" ref="BI53" ca="1">IFERROR(HLOOKUP(INDIRECT("BG53"),クラス・種目リスト!$A$2:$L$33,4,FALSE),"-")</f>
        <v>-</v>
      </c>
      <c r="BJ53" s="66" t="str" cm="1">
        <f t="array" aca="1" ref="BJ53" ca="1">IFERROR(HLOOKUP(INDIRECT("BG53"),クラス・種目リスト!$A$2:$L$33,5,FALSE),"-")</f>
        <v>-</v>
      </c>
      <c r="BK53" s="66" t="str" cm="1">
        <f t="array" aca="1" ref="BK53" ca="1">IFERROR(HLOOKUP(INDIRECT("BG53"),クラス・種目リスト!$A$2:$L$33,6,FALSE),"-")</f>
        <v>-</v>
      </c>
      <c r="BL53" s="66" t="str" cm="1">
        <f t="array" aca="1" ref="BL53" ca="1">IFERROR(HLOOKUP(INDIRECT("BG53"),クラス・種目リスト!$A$2:$L$33,7,FALSE),"-")</f>
        <v>-</v>
      </c>
      <c r="BM53" s="66" t="str" cm="1">
        <f t="array" aca="1" ref="BM53" ca="1">IFERROR(HLOOKUP(INDIRECT("BG53"),クラス・種目リスト!$A$2:$L$33,8,FALSE),"-")</f>
        <v>-</v>
      </c>
      <c r="BN53" s="66" t="str" cm="1">
        <f t="array" aca="1" ref="BN53" ca="1">IFERROR(HLOOKUP(INDIRECT("BG53"),クラス・種目リスト!$A$2:$L$33,9,FALSE),"-")</f>
        <v>-</v>
      </c>
      <c r="BO53" s="66" t="str" cm="1">
        <f t="array" aca="1" ref="BO53" ca="1">IFERROR(HLOOKUP(INDIRECT("BG53"),クラス・種目リスト!$A$2:$L$33,10,FALSE),"-")</f>
        <v>-</v>
      </c>
      <c r="BP53" s="66" t="str" cm="1">
        <f t="array" aca="1" ref="BP53" ca="1">IFERROR(HLOOKUP(INDIRECT("BG53"),クラス・種目リスト!$A$2:$L$33,11,FALSE),"-")</f>
        <v>-</v>
      </c>
      <c r="BQ53" s="66" t="str" cm="1">
        <f t="array" aca="1" ref="BQ53" ca="1">IFERROR(HLOOKUP(INDIRECT("BG53"),クラス・種目リスト!$A$2:$L$33,12,FALSE),"-")</f>
        <v>-</v>
      </c>
      <c r="BR53" s="66" t="str" cm="1">
        <f t="array" aca="1" ref="BR53" ca="1">IFERROR(HLOOKUP(INDIRECT("BG53"),クラス・種目リスト!$A$2:$L$33,13,FALSE),"-")</f>
        <v>-</v>
      </c>
      <c r="BS53" s="66" t="str" cm="1">
        <f t="array" aca="1" ref="BS53" ca="1">IFERROR(HLOOKUP(INDIRECT("BG53"),クラス・種目リスト!$A$2:$L$33,14,FALSE),"-")</f>
        <v>-</v>
      </c>
      <c r="BT53" s="66" t="str" cm="1">
        <f t="array" aca="1" ref="BT53" ca="1">IFERROR(HLOOKUP(INDIRECT("BG53"),クラス・種目リスト!$A$2:$L$33,15,FALSE),"-")</f>
        <v>-</v>
      </c>
      <c r="BU53" s="66" t="str" cm="1">
        <f t="array" aca="1" ref="BU53" ca="1">IFERROR(HLOOKUP(INDIRECT("BG53"),クラス・種目リスト!$A$2:$L$33,16,FALSE),"-")</f>
        <v>-</v>
      </c>
      <c r="BV53" s="66" t="str" cm="1">
        <f t="array" aca="1" ref="BV53" ca="1">IFERROR(HLOOKUP(INDIRECT("BG53"),クラス・種目リスト!$A$2:$L$33,17,FALSE),"-")</f>
        <v>-</v>
      </c>
      <c r="BW53" s="66" cm="1">
        <f t="array" aca="1" ref="BW53" ca="1">COUNTIF(BH53:BV53,INDIRECT("N53"))</f>
        <v>0</v>
      </c>
      <c r="BX53" s="66" cm="1">
        <f t="array" aca="1" ref="BX53" ca="1">COUNTIF(BH53:BV53,INDIRECT("W53"))</f>
        <v>0</v>
      </c>
      <c r="BY53" s="66"/>
      <c r="BZ53" s="66"/>
      <c r="CA53" s="66"/>
      <c r="CB53" s="66" t="str" cm="1">
        <f t="array" aca="1" ref="CB53" ca="1">IFERROR(HLOOKUP(INDIRECT("BG53"),クラス・種目リスト!$A$2:$L$33,18,FALSE),"-")</f>
        <v>-</v>
      </c>
      <c r="CC53" s="66" t="str" cm="1">
        <f t="array" aca="1" ref="CC53" ca="1">IFERROR(HLOOKUP(INDIRECT("BG53"),クラス・種目リスト!$A$2:$L$33,19,FALSE),"-")</f>
        <v>-</v>
      </c>
      <c r="CD53" s="66" t="str" cm="1">
        <f t="array" aca="1" ref="CD53" ca="1">IFERROR(HLOOKUP(INDIRECT("BG53"),クラス・種目リスト!$A$2:$L$33,20,FALSE),"-")</f>
        <v>-</v>
      </c>
      <c r="CE53" s="66" t="str" cm="1">
        <f t="array" aca="1" ref="CE53" ca="1">IFERROR(HLOOKUP(INDIRECT("BG53"),クラス・種目リスト!$A$2:$L$33,21,FALSE),"-")</f>
        <v>-</v>
      </c>
      <c r="CF53" s="66" t="str" cm="1">
        <f t="array" aca="1" ref="CF53" ca="1">IFERROR(HLOOKUP(INDIRECT("BG53"),クラス・種目リスト!$A$2:$L$33,22,FALSE),"-")</f>
        <v>-</v>
      </c>
      <c r="CG53" s="66" t="str" cm="1">
        <f t="array" aca="1" ref="CG53" ca="1">IFERROR(HLOOKUP(INDIRECT("BG53"),クラス・種目リスト!$A$2:$L$33,23,FALSE),"-")</f>
        <v>-</v>
      </c>
      <c r="CH53" s="66" t="str" cm="1">
        <f t="array" aca="1" ref="CH53" ca="1">IFERROR(HLOOKUP(INDIRECT("BG53"),クラス・種目リスト!$A$2:$L$33,24,FALSE),"-")</f>
        <v>-</v>
      </c>
      <c r="CI53" s="66" t="str" cm="1">
        <f t="array" aca="1" ref="CI53" ca="1">IFERROR(HLOOKUP(INDIRECT("BG53"),クラス・種目リスト!$A$2:$L$33,25,FALSE),"-")</f>
        <v>-</v>
      </c>
      <c r="CJ53" s="66" t="str" cm="1">
        <f t="array" aca="1" ref="CJ53" ca="1">IFERROR(HLOOKUP(INDIRECT("BG53"),クラス・種目リスト!$A$2:$L$33,26,FALSE),"-")</f>
        <v>-</v>
      </c>
      <c r="CK53" s="66" t="str" cm="1">
        <f t="array" aca="1" ref="CK53" ca="1">IFERROR(HLOOKUP(INDIRECT("BG53"),クラス・種目リスト!$A$2:$L$33,27,FALSE),"-")</f>
        <v>-</v>
      </c>
      <c r="CL53" s="66" t="str" cm="1">
        <f t="array" aca="1" ref="CL53" ca="1">IFERROR(HLOOKUP(INDIRECT("BG53"),クラス・種目リスト!$A$2:$L$33,28,FALSE),"-")</f>
        <v>-</v>
      </c>
      <c r="CM53" s="66" t="str" cm="1">
        <f t="array" aca="1" ref="CM53" ca="1">IFERROR(HLOOKUP(INDIRECT("BG53"),クラス・種目リスト!$A$2:$L$33,29,FALSE),"-")</f>
        <v>-</v>
      </c>
      <c r="CN53" s="66" t="str" cm="1">
        <f t="array" aca="1" ref="CN53" ca="1">IFERROR(HLOOKUP(INDIRECT("BG53"),クラス・種目リスト!$A$2:$L$33,30,FALSE),"-")</f>
        <v>-</v>
      </c>
      <c r="CO53" s="66" t="str" cm="1">
        <f t="array" aca="1" ref="CO53" ca="1">IFERROR(HLOOKUP(INDIRECT("BG53"),クラス・種目リスト!$A$2:$L$33,31,FALSE),"-")</f>
        <v>-</v>
      </c>
      <c r="CP53" s="66" t="str" cm="1">
        <f t="array" aca="1" ref="CP53" ca="1">IFERROR(HLOOKUP(INDIRECT("BG53"),クラス・種目リスト!$A$2:$L$33,32,FALSE),"-")</f>
        <v>-</v>
      </c>
      <c r="CQ53" s="66" cm="1">
        <f t="array" aca="1" ref="CQ53" ca="1">COUNTIF(CB53:CP53,INDIRECT("AI53"))</f>
        <v>0</v>
      </c>
      <c r="CR53" s="66" cm="1">
        <f t="array" aca="1" ref="CR53" ca="1">COUNTIF(CB53:CP53,INDIRECT("AR53"))</f>
        <v>0</v>
      </c>
      <c r="CS53" s="66"/>
      <c r="CT53" s="226"/>
      <c r="CU53" s="226"/>
      <c r="CV53" s="226"/>
      <c r="CW53" s="226"/>
      <c r="CX53" s="226"/>
      <c r="CY53" s="226"/>
      <c r="CZ53" s="226"/>
      <c r="DA53" s="67" t="str" cm="1">
        <f t="array" aca="1" ref="DA53" ca="1">INDIRECT("J53")</f>
        <v/>
      </c>
      <c r="DB53" s="226" cm="1">
        <f t="array" aca="1" ref="DB53" ca="1">IF(INDIRECT("N53")="-",0,COUNTA(INDIRECT("N53")))+IF(INDIRECT("W53")="-",0,COUNTA(INDIRECT("W53")))+IF(INDIRECT("AI53")="-",0,COUNTA(INDIRECT("AI53")))+IF(INDIRECT("AR53")="-",0,COUNTA(INDIRECT("AR53")))</f>
        <v>0</v>
      </c>
      <c r="DC53" s="226"/>
      <c r="DD53" s="67" cm="1">
        <f t="array" aca="1" ref="DD53" ca="1">INDIRECT("C53")</f>
        <v>0</v>
      </c>
      <c r="DE53" s="62"/>
      <c r="DF53" s="62" t="str" cm="1">
        <f t="array" aca="1" ref="DF53" ca="1">IFERROR(FIND("《",INDIRECT("N53")),"")</f>
        <v/>
      </c>
      <c r="DG53" s="62" t="str" cm="1">
        <f t="array" aca="1" ref="DG53" ca="1">IFERROR(FIND("《",INDIRECT("W53")),"")</f>
        <v/>
      </c>
      <c r="DH53" s="62" t="str" cm="1">
        <f t="array" aca="1" ref="DH53" ca="1">IFERROR(FIND("《",INDIRECT("AI53")),"")</f>
        <v/>
      </c>
      <c r="DI53" s="62" t="str" cm="1">
        <f t="array" aca="1" ref="DI53" ca="1">IFERROR(FIND("《",INDIRECT("AR53")),"")</f>
        <v/>
      </c>
    </row>
    <row r="54" spans="1:113" ht="19.5" customHeight="1" x14ac:dyDescent="0.15">
      <c r="A54" s="26"/>
      <c r="B54" s="60"/>
      <c r="C54" s="114"/>
      <c r="D54" s="50"/>
      <c r="E54" s="51"/>
      <c r="F54" s="52"/>
      <c r="G54" s="20"/>
      <c r="H54" s="4"/>
      <c r="I54" s="22"/>
      <c r="J54" s="310" t="str">
        <f ca="1">IF(DD54=0,"",IF(申込書!$B$6="","",申込書!$B$6))</f>
        <v/>
      </c>
      <c r="K54" s="311" t="str">
        <f ca="1">IF(DD54=0,"",IF(申込書!$B$4="","",SUBSTITUTE(SUBSTITUTE(申込書!$B$4,"学",""),"校","")))</f>
        <v/>
      </c>
      <c r="L54" s="310" t="str">
        <f ca="1">IF(DD54=0,"",IF(申込書!$D$4="","",ASC(申込書!$D$4)))</f>
        <v/>
      </c>
      <c r="M54" s="26"/>
      <c r="N54" s="23"/>
      <c r="O54" s="15"/>
      <c r="P54" s="16"/>
      <c r="Q54" s="15"/>
      <c r="R54" s="17"/>
      <c r="S54" s="15"/>
      <c r="T54" s="17"/>
      <c r="U54" s="148" t="str">
        <f t="shared" si="2"/>
        <v/>
      </c>
      <c r="V54" s="6"/>
      <c r="W54" s="106"/>
      <c r="X54" s="15"/>
      <c r="Y54" s="16"/>
      <c r="Z54" s="18"/>
      <c r="AA54" s="17"/>
      <c r="AB54" s="19"/>
      <c r="AC54" s="17"/>
      <c r="AD54" s="148" t="str">
        <f t="shared" si="3"/>
        <v/>
      </c>
      <c r="AE54" s="24"/>
      <c r="AF54" s="24"/>
      <c r="AG54" s="4" t="str">
        <f t="shared" si="11"/>
        <v>-</v>
      </c>
      <c r="AH54" s="5"/>
      <c r="AI54" s="23"/>
      <c r="AJ54" s="15"/>
      <c r="AK54" s="16"/>
      <c r="AL54" s="18"/>
      <c r="AM54" s="17"/>
      <c r="AN54" s="19"/>
      <c r="AO54" s="17"/>
      <c r="AP54" s="148" t="str">
        <f t="shared" si="4"/>
        <v/>
      </c>
      <c r="AQ54" s="125"/>
      <c r="AR54" s="23"/>
      <c r="AS54" s="15"/>
      <c r="AT54" s="16"/>
      <c r="AU54" s="18"/>
      <c r="AV54" s="17"/>
      <c r="AW54" s="19"/>
      <c r="AX54" s="17"/>
      <c r="AY54" s="148" t="str">
        <f t="shared" si="5"/>
        <v/>
      </c>
      <c r="AZ54" s="106"/>
      <c r="BA54" s="28"/>
      <c r="BB54" s="4" t="str">
        <f t="shared" si="9"/>
        <v>-</v>
      </c>
      <c r="BC54" s="274" t="str">
        <f t="shared" ca="1" si="10"/>
        <v/>
      </c>
      <c r="BD54" s="313" t="str">
        <f t="shared" ca="1" si="7"/>
        <v/>
      </c>
      <c r="BE54" s="314" t="str">
        <f ca="1">IF(DD54=0,"",IF(申込書!$D$6="","",申込書!$D$6))</f>
        <v/>
      </c>
      <c r="BF54" s="105"/>
      <c r="BG54" s="73" t="str" cm="1">
        <f t="array" aca="1" ref="BG54" ca="1">IF(クラス・種目リスト!$A$37=1,INDIRECT("$J54")&amp;INDIRECT("$H54")&amp;RIGHT(INDIRECT("$I54"),1),INDIRECT("$J54")&amp;INDIRECT("$H54"))</f>
        <v/>
      </c>
      <c r="BH54" s="66" t="str" cm="1">
        <f t="array" aca="1" ref="BH54" ca="1">IFERROR(HLOOKUP(INDIRECT("BG54"),クラス・種目リスト!$A$2:$L$33,3,FALSE),"-")</f>
        <v>-</v>
      </c>
      <c r="BI54" s="66" t="str" cm="1">
        <f t="array" aca="1" ref="BI54" ca="1">IFERROR(HLOOKUP(INDIRECT("BG54"),クラス・種目リスト!$A$2:$L$33,4,FALSE),"-")</f>
        <v>-</v>
      </c>
      <c r="BJ54" s="66" t="str" cm="1">
        <f t="array" aca="1" ref="BJ54" ca="1">IFERROR(HLOOKUP(INDIRECT("BG54"),クラス・種目リスト!$A$2:$L$33,5,FALSE),"-")</f>
        <v>-</v>
      </c>
      <c r="BK54" s="66" t="str" cm="1">
        <f t="array" aca="1" ref="BK54" ca="1">IFERROR(HLOOKUP(INDIRECT("BG54"),クラス・種目リスト!$A$2:$L$33,6,FALSE),"-")</f>
        <v>-</v>
      </c>
      <c r="BL54" s="66" t="str" cm="1">
        <f t="array" aca="1" ref="BL54" ca="1">IFERROR(HLOOKUP(INDIRECT("BG54"),クラス・種目リスト!$A$2:$L$33,7,FALSE),"-")</f>
        <v>-</v>
      </c>
      <c r="BM54" s="66" t="str" cm="1">
        <f t="array" aca="1" ref="BM54" ca="1">IFERROR(HLOOKUP(INDIRECT("BG54"),クラス・種目リスト!$A$2:$L$33,8,FALSE),"-")</f>
        <v>-</v>
      </c>
      <c r="BN54" s="66" t="str" cm="1">
        <f t="array" aca="1" ref="BN54" ca="1">IFERROR(HLOOKUP(INDIRECT("BG54"),クラス・種目リスト!$A$2:$L$33,9,FALSE),"-")</f>
        <v>-</v>
      </c>
      <c r="BO54" s="66" t="str" cm="1">
        <f t="array" aca="1" ref="BO54" ca="1">IFERROR(HLOOKUP(INDIRECT("BG54"),クラス・種目リスト!$A$2:$L$33,10,FALSE),"-")</f>
        <v>-</v>
      </c>
      <c r="BP54" s="66" t="str" cm="1">
        <f t="array" aca="1" ref="BP54" ca="1">IFERROR(HLOOKUP(INDIRECT("BG54"),クラス・種目リスト!$A$2:$L$33,11,FALSE),"-")</f>
        <v>-</v>
      </c>
      <c r="BQ54" s="66" t="str" cm="1">
        <f t="array" aca="1" ref="BQ54" ca="1">IFERROR(HLOOKUP(INDIRECT("BG54"),クラス・種目リスト!$A$2:$L$33,12,FALSE),"-")</f>
        <v>-</v>
      </c>
      <c r="BR54" s="66" t="str" cm="1">
        <f t="array" aca="1" ref="BR54" ca="1">IFERROR(HLOOKUP(INDIRECT("BG54"),クラス・種目リスト!$A$2:$L$33,13,FALSE),"-")</f>
        <v>-</v>
      </c>
      <c r="BS54" s="66" t="str" cm="1">
        <f t="array" aca="1" ref="BS54" ca="1">IFERROR(HLOOKUP(INDIRECT("BG54"),クラス・種目リスト!$A$2:$L$33,14,FALSE),"-")</f>
        <v>-</v>
      </c>
      <c r="BT54" s="66" t="str" cm="1">
        <f t="array" aca="1" ref="BT54" ca="1">IFERROR(HLOOKUP(INDIRECT("BG54"),クラス・種目リスト!$A$2:$L$33,15,FALSE),"-")</f>
        <v>-</v>
      </c>
      <c r="BU54" s="66" t="str" cm="1">
        <f t="array" aca="1" ref="BU54" ca="1">IFERROR(HLOOKUP(INDIRECT("BG54"),クラス・種目リスト!$A$2:$L$33,16,FALSE),"-")</f>
        <v>-</v>
      </c>
      <c r="BV54" s="66" t="str" cm="1">
        <f t="array" aca="1" ref="BV54" ca="1">IFERROR(HLOOKUP(INDIRECT("BG54"),クラス・種目リスト!$A$2:$L$33,17,FALSE),"-")</f>
        <v>-</v>
      </c>
      <c r="BW54" s="66" cm="1">
        <f t="array" aca="1" ref="BW54" ca="1">COUNTIF(BH54:BV54,INDIRECT("N54"))</f>
        <v>0</v>
      </c>
      <c r="BX54" s="66" cm="1">
        <f t="array" aca="1" ref="BX54" ca="1">COUNTIF(BH54:BV54,INDIRECT("W54"))</f>
        <v>0</v>
      </c>
      <c r="BY54" s="66"/>
      <c r="BZ54" s="66"/>
      <c r="CA54" s="66"/>
      <c r="CB54" s="66" t="str" cm="1">
        <f t="array" aca="1" ref="CB54" ca="1">IFERROR(HLOOKUP(INDIRECT("BG54"),クラス・種目リスト!$A$2:$L$33,18,FALSE),"-")</f>
        <v>-</v>
      </c>
      <c r="CC54" s="66" t="str" cm="1">
        <f t="array" aca="1" ref="CC54" ca="1">IFERROR(HLOOKUP(INDIRECT("BG54"),クラス・種目リスト!$A$2:$L$33,19,FALSE),"-")</f>
        <v>-</v>
      </c>
      <c r="CD54" s="66" t="str" cm="1">
        <f t="array" aca="1" ref="CD54" ca="1">IFERROR(HLOOKUP(INDIRECT("BG54"),クラス・種目リスト!$A$2:$L$33,20,FALSE),"-")</f>
        <v>-</v>
      </c>
      <c r="CE54" s="66" t="str" cm="1">
        <f t="array" aca="1" ref="CE54" ca="1">IFERROR(HLOOKUP(INDIRECT("BG54"),クラス・種目リスト!$A$2:$L$33,21,FALSE),"-")</f>
        <v>-</v>
      </c>
      <c r="CF54" s="66" t="str" cm="1">
        <f t="array" aca="1" ref="CF54" ca="1">IFERROR(HLOOKUP(INDIRECT("BG54"),クラス・種目リスト!$A$2:$L$33,22,FALSE),"-")</f>
        <v>-</v>
      </c>
      <c r="CG54" s="66" t="str" cm="1">
        <f t="array" aca="1" ref="CG54" ca="1">IFERROR(HLOOKUP(INDIRECT("BG54"),クラス・種目リスト!$A$2:$L$33,23,FALSE),"-")</f>
        <v>-</v>
      </c>
      <c r="CH54" s="66" t="str" cm="1">
        <f t="array" aca="1" ref="CH54" ca="1">IFERROR(HLOOKUP(INDIRECT("BG54"),クラス・種目リスト!$A$2:$L$33,24,FALSE),"-")</f>
        <v>-</v>
      </c>
      <c r="CI54" s="66" t="str" cm="1">
        <f t="array" aca="1" ref="CI54" ca="1">IFERROR(HLOOKUP(INDIRECT("BG54"),クラス・種目リスト!$A$2:$L$33,25,FALSE),"-")</f>
        <v>-</v>
      </c>
      <c r="CJ54" s="66" t="str" cm="1">
        <f t="array" aca="1" ref="CJ54" ca="1">IFERROR(HLOOKUP(INDIRECT("BG54"),クラス・種目リスト!$A$2:$L$33,26,FALSE),"-")</f>
        <v>-</v>
      </c>
      <c r="CK54" s="66" t="str" cm="1">
        <f t="array" aca="1" ref="CK54" ca="1">IFERROR(HLOOKUP(INDIRECT("BG54"),クラス・種目リスト!$A$2:$L$33,27,FALSE),"-")</f>
        <v>-</v>
      </c>
      <c r="CL54" s="66" t="str" cm="1">
        <f t="array" aca="1" ref="CL54" ca="1">IFERROR(HLOOKUP(INDIRECT("BG54"),クラス・種目リスト!$A$2:$L$33,28,FALSE),"-")</f>
        <v>-</v>
      </c>
      <c r="CM54" s="66" t="str" cm="1">
        <f t="array" aca="1" ref="CM54" ca="1">IFERROR(HLOOKUP(INDIRECT("BG54"),クラス・種目リスト!$A$2:$L$33,29,FALSE),"-")</f>
        <v>-</v>
      </c>
      <c r="CN54" s="66" t="str" cm="1">
        <f t="array" aca="1" ref="CN54" ca="1">IFERROR(HLOOKUP(INDIRECT("BG54"),クラス・種目リスト!$A$2:$L$33,30,FALSE),"-")</f>
        <v>-</v>
      </c>
      <c r="CO54" s="66" t="str" cm="1">
        <f t="array" aca="1" ref="CO54" ca="1">IFERROR(HLOOKUP(INDIRECT("BG54"),クラス・種目リスト!$A$2:$L$33,31,FALSE),"-")</f>
        <v>-</v>
      </c>
      <c r="CP54" s="66" t="str" cm="1">
        <f t="array" aca="1" ref="CP54" ca="1">IFERROR(HLOOKUP(INDIRECT("BG54"),クラス・種目リスト!$A$2:$L$33,32,FALSE),"-")</f>
        <v>-</v>
      </c>
      <c r="CQ54" s="66" cm="1">
        <f t="array" aca="1" ref="CQ54" ca="1">COUNTIF(CB54:CP54,INDIRECT("AI54"))</f>
        <v>0</v>
      </c>
      <c r="CR54" s="66" cm="1">
        <f t="array" aca="1" ref="CR54" ca="1">COUNTIF(CB54:CP54,INDIRECT("AR54"))</f>
        <v>0</v>
      </c>
      <c r="CS54" s="66"/>
      <c r="CT54" s="226"/>
      <c r="CU54" s="226"/>
      <c r="CV54" s="226"/>
      <c r="CW54" s="226"/>
      <c r="CX54" s="226"/>
      <c r="CY54" s="226"/>
      <c r="CZ54" s="226"/>
      <c r="DA54" s="67" t="str" cm="1">
        <f t="array" aca="1" ref="DA54" ca="1">INDIRECT("J54")</f>
        <v/>
      </c>
      <c r="DB54" s="226" cm="1">
        <f t="array" aca="1" ref="DB54" ca="1">IF(INDIRECT("N54")="-",0,COUNTA(INDIRECT("N54")))+IF(INDIRECT("W54")="-",0,COUNTA(INDIRECT("W54")))+IF(INDIRECT("AI54")="-",0,COUNTA(INDIRECT("AI54")))+IF(INDIRECT("AR54")="-",0,COUNTA(INDIRECT("AR54")))</f>
        <v>0</v>
      </c>
      <c r="DC54" s="226"/>
      <c r="DD54" s="67" cm="1">
        <f t="array" aca="1" ref="DD54" ca="1">INDIRECT("C54")</f>
        <v>0</v>
      </c>
      <c r="DE54" s="62"/>
      <c r="DF54" s="62" t="str" cm="1">
        <f t="array" aca="1" ref="DF54" ca="1">IFERROR(FIND("《",INDIRECT("N54")),"")</f>
        <v/>
      </c>
      <c r="DG54" s="62" t="str" cm="1">
        <f t="array" aca="1" ref="DG54" ca="1">IFERROR(FIND("《",INDIRECT("W54")),"")</f>
        <v/>
      </c>
      <c r="DH54" s="62" t="str" cm="1">
        <f t="array" aca="1" ref="DH54" ca="1">IFERROR(FIND("《",INDIRECT("AI54")),"")</f>
        <v/>
      </c>
      <c r="DI54" s="62" t="str" cm="1">
        <f t="array" aca="1" ref="DI54" ca="1">IFERROR(FIND("《",INDIRECT("AR54")),"")</f>
        <v/>
      </c>
    </row>
    <row r="55" spans="1:113" ht="19.5" customHeight="1" x14ac:dyDescent="0.15">
      <c r="A55" s="26"/>
      <c r="B55" s="60"/>
      <c r="C55" s="113"/>
      <c r="D55" s="47"/>
      <c r="E55" s="51"/>
      <c r="F55" s="52"/>
      <c r="G55" s="20"/>
      <c r="H55" s="4"/>
      <c r="I55" s="22"/>
      <c r="J55" s="310" t="str">
        <f ca="1">IF(DD55=0,"",IF(申込書!$B$6="","",申込書!$B$6))</f>
        <v/>
      </c>
      <c r="K55" s="311" t="str">
        <f ca="1">IF(DD55=0,"",IF(申込書!$B$4="","",SUBSTITUTE(SUBSTITUTE(申込書!$B$4,"学",""),"校","")))</f>
        <v/>
      </c>
      <c r="L55" s="310" t="str">
        <f ca="1">IF(DD55=0,"",IF(申込書!$D$4="","",ASC(申込書!$D$4)))</f>
        <v/>
      </c>
      <c r="M55" s="26"/>
      <c r="N55" s="23"/>
      <c r="O55" s="15"/>
      <c r="P55" s="16"/>
      <c r="Q55" s="15"/>
      <c r="R55" s="17"/>
      <c r="S55" s="15"/>
      <c r="T55" s="17"/>
      <c r="U55" s="148" t="str">
        <f t="shared" si="2"/>
        <v/>
      </c>
      <c r="V55" s="6"/>
      <c r="W55" s="106"/>
      <c r="X55" s="15"/>
      <c r="Y55" s="16"/>
      <c r="Z55" s="18"/>
      <c r="AA55" s="17"/>
      <c r="AB55" s="19"/>
      <c r="AC55" s="17"/>
      <c r="AD55" s="148" t="str">
        <f t="shared" si="3"/>
        <v/>
      </c>
      <c r="AE55" s="24"/>
      <c r="AF55" s="24"/>
      <c r="AG55" s="4" t="str">
        <f t="shared" si="11"/>
        <v>-</v>
      </c>
      <c r="AH55" s="5"/>
      <c r="AI55" s="23"/>
      <c r="AJ55" s="15"/>
      <c r="AK55" s="16"/>
      <c r="AL55" s="18"/>
      <c r="AM55" s="17"/>
      <c r="AN55" s="19"/>
      <c r="AO55" s="17"/>
      <c r="AP55" s="148" t="str">
        <f t="shared" si="4"/>
        <v/>
      </c>
      <c r="AQ55" s="125"/>
      <c r="AR55" s="23"/>
      <c r="AS55" s="15"/>
      <c r="AT55" s="16"/>
      <c r="AU55" s="18"/>
      <c r="AV55" s="17"/>
      <c r="AW55" s="19"/>
      <c r="AX55" s="17"/>
      <c r="AY55" s="148" t="str">
        <f t="shared" si="5"/>
        <v/>
      </c>
      <c r="AZ55" s="106"/>
      <c r="BA55" s="28"/>
      <c r="BB55" s="4" t="str">
        <f t="shared" si="9"/>
        <v>-</v>
      </c>
      <c r="BC55" s="274" t="str">
        <f t="shared" ca="1" si="10"/>
        <v/>
      </c>
      <c r="BD55" s="313" t="str">
        <f t="shared" ca="1" si="7"/>
        <v/>
      </c>
      <c r="BE55" s="314" t="str">
        <f ca="1">IF(DD55=0,"",IF(申込書!$D$6="","",申込書!$D$6))</f>
        <v/>
      </c>
      <c r="BF55" s="105"/>
      <c r="BG55" s="73" t="str" cm="1">
        <f t="array" aca="1" ref="BG55" ca="1">IF(クラス・種目リスト!$A$37=1,INDIRECT("$J55")&amp;INDIRECT("$H55")&amp;RIGHT(INDIRECT("$I55"),1),INDIRECT("$J55")&amp;INDIRECT("$H55"))</f>
        <v/>
      </c>
      <c r="BH55" s="66" t="str" cm="1">
        <f t="array" aca="1" ref="BH55" ca="1">IFERROR(HLOOKUP(INDIRECT("BG55"),クラス・種目リスト!$A$2:$L$33,3,FALSE),"-")</f>
        <v>-</v>
      </c>
      <c r="BI55" s="66" t="str" cm="1">
        <f t="array" aca="1" ref="BI55" ca="1">IFERROR(HLOOKUP(INDIRECT("BG55"),クラス・種目リスト!$A$2:$L$33,4,FALSE),"-")</f>
        <v>-</v>
      </c>
      <c r="BJ55" s="66" t="str" cm="1">
        <f t="array" aca="1" ref="BJ55" ca="1">IFERROR(HLOOKUP(INDIRECT("BG55"),クラス・種目リスト!$A$2:$L$33,5,FALSE),"-")</f>
        <v>-</v>
      </c>
      <c r="BK55" s="66" t="str" cm="1">
        <f t="array" aca="1" ref="BK55" ca="1">IFERROR(HLOOKUP(INDIRECT("BG55"),クラス・種目リスト!$A$2:$L$33,6,FALSE),"-")</f>
        <v>-</v>
      </c>
      <c r="BL55" s="66" t="str" cm="1">
        <f t="array" aca="1" ref="BL55" ca="1">IFERROR(HLOOKUP(INDIRECT("BG55"),クラス・種目リスト!$A$2:$L$33,7,FALSE),"-")</f>
        <v>-</v>
      </c>
      <c r="BM55" s="66" t="str" cm="1">
        <f t="array" aca="1" ref="BM55" ca="1">IFERROR(HLOOKUP(INDIRECT("BG55"),クラス・種目リスト!$A$2:$L$33,8,FALSE),"-")</f>
        <v>-</v>
      </c>
      <c r="BN55" s="66" t="str" cm="1">
        <f t="array" aca="1" ref="BN55" ca="1">IFERROR(HLOOKUP(INDIRECT("BG55"),クラス・種目リスト!$A$2:$L$33,9,FALSE),"-")</f>
        <v>-</v>
      </c>
      <c r="BO55" s="66" t="str" cm="1">
        <f t="array" aca="1" ref="BO55" ca="1">IFERROR(HLOOKUP(INDIRECT("BG55"),クラス・種目リスト!$A$2:$L$33,10,FALSE),"-")</f>
        <v>-</v>
      </c>
      <c r="BP55" s="66" t="str" cm="1">
        <f t="array" aca="1" ref="BP55" ca="1">IFERROR(HLOOKUP(INDIRECT("BG55"),クラス・種目リスト!$A$2:$L$33,11,FALSE),"-")</f>
        <v>-</v>
      </c>
      <c r="BQ55" s="66" t="str" cm="1">
        <f t="array" aca="1" ref="BQ55" ca="1">IFERROR(HLOOKUP(INDIRECT("BG55"),クラス・種目リスト!$A$2:$L$33,12,FALSE),"-")</f>
        <v>-</v>
      </c>
      <c r="BR55" s="66" t="str" cm="1">
        <f t="array" aca="1" ref="BR55" ca="1">IFERROR(HLOOKUP(INDIRECT("BG55"),クラス・種目リスト!$A$2:$L$33,13,FALSE),"-")</f>
        <v>-</v>
      </c>
      <c r="BS55" s="66" t="str" cm="1">
        <f t="array" aca="1" ref="BS55" ca="1">IFERROR(HLOOKUP(INDIRECT("BG55"),クラス・種目リスト!$A$2:$L$33,14,FALSE),"-")</f>
        <v>-</v>
      </c>
      <c r="BT55" s="66" t="str" cm="1">
        <f t="array" aca="1" ref="BT55" ca="1">IFERROR(HLOOKUP(INDIRECT("BG55"),クラス・種目リスト!$A$2:$L$33,15,FALSE),"-")</f>
        <v>-</v>
      </c>
      <c r="BU55" s="66" t="str" cm="1">
        <f t="array" aca="1" ref="BU55" ca="1">IFERROR(HLOOKUP(INDIRECT("BG55"),クラス・種目リスト!$A$2:$L$33,16,FALSE),"-")</f>
        <v>-</v>
      </c>
      <c r="BV55" s="66" t="str" cm="1">
        <f t="array" aca="1" ref="BV55" ca="1">IFERROR(HLOOKUP(INDIRECT("BG55"),クラス・種目リスト!$A$2:$L$33,17,FALSE),"-")</f>
        <v>-</v>
      </c>
      <c r="BW55" s="66" cm="1">
        <f t="array" aca="1" ref="BW55" ca="1">COUNTIF(BH55:BV55,INDIRECT("N55"))</f>
        <v>0</v>
      </c>
      <c r="BX55" s="66" cm="1">
        <f t="array" aca="1" ref="BX55" ca="1">COUNTIF(BH55:BV55,INDIRECT("W55"))</f>
        <v>0</v>
      </c>
      <c r="BY55" s="66"/>
      <c r="BZ55" s="66"/>
      <c r="CA55" s="66"/>
      <c r="CB55" s="66" t="str" cm="1">
        <f t="array" aca="1" ref="CB55" ca="1">IFERROR(HLOOKUP(INDIRECT("BG55"),クラス・種目リスト!$A$2:$L$33,18,FALSE),"-")</f>
        <v>-</v>
      </c>
      <c r="CC55" s="66" t="str" cm="1">
        <f t="array" aca="1" ref="CC55" ca="1">IFERROR(HLOOKUP(INDIRECT("BG55"),クラス・種目リスト!$A$2:$L$33,19,FALSE),"-")</f>
        <v>-</v>
      </c>
      <c r="CD55" s="66" t="str" cm="1">
        <f t="array" aca="1" ref="CD55" ca="1">IFERROR(HLOOKUP(INDIRECT("BG55"),クラス・種目リスト!$A$2:$L$33,20,FALSE),"-")</f>
        <v>-</v>
      </c>
      <c r="CE55" s="66" t="str" cm="1">
        <f t="array" aca="1" ref="CE55" ca="1">IFERROR(HLOOKUP(INDIRECT("BG55"),クラス・種目リスト!$A$2:$L$33,21,FALSE),"-")</f>
        <v>-</v>
      </c>
      <c r="CF55" s="66" t="str" cm="1">
        <f t="array" aca="1" ref="CF55" ca="1">IFERROR(HLOOKUP(INDIRECT("BG55"),クラス・種目リスト!$A$2:$L$33,22,FALSE),"-")</f>
        <v>-</v>
      </c>
      <c r="CG55" s="66" t="str" cm="1">
        <f t="array" aca="1" ref="CG55" ca="1">IFERROR(HLOOKUP(INDIRECT("BG55"),クラス・種目リスト!$A$2:$L$33,23,FALSE),"-")</f>
        <v>-</v>
      </c>
      <c r="CH55" s="66" t="str" cm="1">
        <f t="array" aca="1" ref="CH55" ca="1">IFERROR(HLOOKUP(INDIRECT("BG55"),クラス・種目リスト!$A$2:$L$33,24,FALSE),"-")</f>
        <v>-</v>
      </c>
      <c r="CI55" s="66" t="str" cm="1">
        <f t="array" aca="1" ref="CI55" ca="1">IFERROR(HLOOKUP(INDIRECT("BG55"),クラス・種目リスト!$A$2:$L$33,25,FALSE),"-")</f>
        <v>-</v>
      </c>
      <c r="CJ55" s="66" t="str" cm="1">
        <f t="array" aca="1" ref="CJ55" ca="1">IFERROR(HLOOKUP(INDIRECT("BG55"),クラス・種目リスト!$A$2:$L$33,26,FALSE),"-")</f>
        <v>-</v>
      </c>
      <c r="CK55" s="66" t="str" cm="1">
        <f t="array" aca="1" ref="CK55" ca="1">IFERROR(HLOOKUP(INDIRECT("BG55"),クラス・種目リスト!$A$2:$L$33,27,FALSE),"-")</f>
        <v>-</v>
      </c>
      <c r="CL55" s="66" t="str" cm="1">
        <f t="array" aca="1" ref="CL55" ca="1">IFERROR(HLOOKUP(INDIRECT("BG55"),クラス・種目リスト!$A$2:$L$33,28,FALSE),"-")</f>
        <v>-</v>
      </c>
      <c r="CM55" s="66" t="str" cm="1">
        <f t="array" aca="1" ref="CM55" ca="1">IFERROR(HLOOKUP(INDIRECT("BG55"),クラス・種目リスト!$A$2:$L$33,29,FALSE),"-")</f>
        <v>-</v>
      </c>
      <c r="CN55" s="66" t="str" cm="1">
        <f t="array" aca="1" ref="CN55" ca="1">IFERROR(HLOOKUP(INDIRECT("BG55"),クラス・種目リスト!$A$2:$L$33,30,FALSE),"-")</f>
        <v>-</v>
      </c>
      <c r="CO55" s="66" t="str" cm="1">
        <f t="array" aca="1" ref="CO55" ca="1">IFERROR(HLOOKUP(INDIRECT("BG55"),クラス・種目リスト!$A$2:$L$33,31,FALSE),"-")</f>
        <v>-</v>
      </c>
      <c r="CP55" s="66" t="str" cm="1">
        <f t="array" aca="1" ref="CP55" ca="1">IFERROR(HLOOKUP(INDIRECT("BG55"),クラス・種目リスト!$A$2:$L$33,32,FALSE),"-")</f>
        <v>-</v>
      </c>
      <c r="CQ55" s="66" cm="1">
        <f t="array" aca="1" ref="CQ55" ca="1">COUNTIF(CB55:CP55,INDIRECT("AI55"))</f>
        <v>0</v>
      </c>
      <c r="CR55" s="66" cm="1">
        <f t="array" aca="1" ref="CR55" ca="1">COUNTIF(CB55:CP55,INDIRECT("AR55"))</f>
        <v>0</v>
      </c>
      <c r="CS55" s="66"/>
      <c r="CT55" s="226"/>
      <c r="CU55" s="226"/>
      <c r="CV55" s="226"/>
      <c r="CW55" s="226"/>
      <c r="CX55" s="226"/>
      <c r="CY55" s="226"/>
      <c r="CZ55" s="226"/>
      <c r="DA55" s="67" t="str" cm="1">
        <f t="array" aca="1" ref="DA55" ca="1">INDIRECT("J55")</f>
        <v/>
      </c>
      <c r="DB55" s="226" cm="1">
        <f t="array" aca="1" ref="DB55" ca="1">IF(INDIRECT("N55")="-",0,COUNTA(INDIRECT("N55")))+IF(INDIRECT("W55")="-",0,COUNTA(INDIRECT("W55")))+IF(INDIRECT("AI55")="-",0,COUNTA(INDIRECT("AI55")))+IF(INDIRECT("AR55")="-",0,COUNTA(INDIRECT("AR55")))</f>
        <v>0</v>
      </c>
      <c r="DC55" s="226"/>
      <c r="DD55" s="67" cm="1">
        <f t="array" aca="1" ref="DD55" ca="1">INDIRECT("C55")</f>
        <v>0</v>
      </c>
      <c r="DE55" s="62"/>
      <c r="DF55" s="62" t="str" cm="1">
        <f t="array" aca="1" ref="DF55" ca="1">IFERROR(FIND("《",INDIRECT("N55")),"")</f>
        <v/>
      </c>
      <c r="DG55" s="62" t="str" cm="1">
        <f t="array" aca="1" ref="DG55" ca="1">IFERROR(FIND("《",INDIRECT("W55")),"")</f>
        <v/>
      </c>
      <c r="DH55" s="62" t="str" cm="1">
        <f t="array" aca="1" ref="DH55" ca="1">IFERROR(FIND("《",INDIRECT("AI55")),"")</f>
        <v/>
      </c>
      <c r="DI55" s="62" t="str" cm="1">
        <f t="array" aca="1" ref="DI55" ca="1">IFERROR(FIND("《",INDIRECT("AR55")),"")</f>
        <v/>
      </c>
    </row>
    <row r="56" spans="1:113" ht="19.5" customHeight="1" x14ac:dyDescent="0.15">
      <c r="A56" s="275"/>
      <c r="B56" s="276"/>
      <c r="C56" s="277"/>
      <c r="D56" s="277"/>
      <c r="E56" s="278"/>
      <c r="F56" s="278"/>
      <c r="G56" s="279"/>
      <c r="H56" s="280"/>
      <c r="I56" s="96"/>
      <c r="J56" s="275"/>
      <c r="K56" s="275"/>
      <c r="L56" s="275"/>
      <c r="M56" s="275"/>
      <c r="N56" s="281"/>
      <c r="O56" s="282"/>
      <c r="P56" s="282"/>
      <c r="Q56" s="282"/>
      <c r="R56" s="282"/>
      <c r="S56" s="282"/>
      <c r="T56" s="282"/>
      <c r="U56" s="283"/>
      <c r="V56" s="275"/>
      <c r="W56" s="281"/>
      <c r="X56" s="282"/>
      <c r="Y56" s="282"/>
      <c r="Z56" s="282"/>
      <c r="AA56" s="282"/>
      <c r="AB56" s="282"/>
      <c r="AC56" s="282"/>
      <c r="AD56" s="283"/>
      <c r="AE56" s="275"/>
      <c r="AF56" s="275"/>
      <c r="AG56" s="280"/>
      <c r="AH56" s="95"/>
      <c r="AI56" s="281"/>
      <c r="AJ56" s="282"/>
      <c r="AK56" s="282"/>
      <c r="AL56" s="282"/>
      <c r="AM56" s="282"/>
      <c r="AN56" s="282"/>
      <c r="AO56" s="282"/>
      <c r="AP56" s="283"/>
      <c r="AQ56" s="98"/>
      <c r="AR56" s="281"/>
      <c r="AS56" s="282"/>
      <c r="AT56" s="282"/>
      <c r="AU56" s="282"/>
      <c r="AV56" s="282"/>
      <c r="AW56" s="282"/>
      <c r="AX56" s="282"/>
      <c r="AY56" s="283"/>
      <c r="AZ56" s="281"/>
      <c r="BA56" s="280"/>
      <c r="BB56" s="280"/>
      <c r="BC56" s="284"/>
      <c r="BD56" s="285"/>
      <c r="BE56" s="286"/>
      <c r="BF56" s="105"/>
      <c r="BG56" s="73"/>
      <c r="BH56" s="66"/>
      <c r="BI56" s="66"/>
      <c r="BJ56" s="66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6"/>
      <c r="CS56" s="66"/>
      <c r="CT56" s="226"/>
      <c r="CU56" s="226"/>
      <c r="CV56" s="226"/>
      <c r="CW56" s="226"/>
      <c r="CX56" s="226"/>
      <c r="CY56" s="226"/>
      <c r="CZ56" s="226"/>
      <c r="DA56" s="67"/>
      <c r="DB56" s="226"/>
      <c r="DC56" s="226"/>
      <c r="DD56" s="67"/>
      <c r="DE56" s="62"/>
      <c r="DF56" s="62"/>
      <c r="DG56" s="62"/>
      <c r="DH56" s="62"/>
      <c r="DI56" s="62"/>
    </row>
    <row r="57" spans="1:113" ht="19.5" customHeight="1" x14ac:dyDescent="0.15">
      <c r="A57" s="228"/>
      <c r="B57" s="288"/>
      <c r="C57" s="288"/>
      <c r="D57" s="288"/>
      <c r="E57" s="289"/>
      <c r="F57" s="289"/>
      <c r="G57" s="290"/>
      <c r="H57" s="291"/>
      <c r="I57" s="228"/>
      <c r="J57" s="228"/>
      <c r="K57" s="228"/>
      <c r="L57" s="228"/>
      <c r="M57" s="228"/>
      <c r="N57" s="230"/>
      <c r="O57" s="292"/>
      <c r="P57" s="292"/>
      <c r="Q57" s="292"/>
      <c r="R57" s="292"/>
      <c r="S57" s="292"/>
      <c r="T57" s="292"/>
      <c r="U57" s="293"/>
      <c r="V57" s="228"/>
      <c r="W57" s="230"/>
      <c r="X57" s="292"/>
      <c r="Y57" s="292"/>
      <c r="Z57" s="292"/>
      <c r="AA57" s="292"/>
      <c r="AB57" s="292"/>
      <c r="AC57" s="292"/>
      <c r="AD57" s="293"/>
      <c r="AE57" s="228"/>
      <c r="AF57" s="228"/>
      <c r="AG57" s="291"/>
      <c r="AH57" s="291"/>
      <c r="AI57" s="230"/>
      <c r="AJ57" s="292"/>
      <c r="AK57" s="292"/>
      <c r="AL57" s="292"/>
      <c r="AM57" s="292"/>
      <c r="AN57" s="292"/>
      <c r="AO57" s="292"/>
      <c r="AP57" s="293"/>
      <c r="AQ57" s="230"/>
      <c r="AR57" s="230"/>
      <c r="AS57" s="292"/>
      <c r="AT57" s="292"/>
      <c r="AU57" s="292"/>
      <c r="AV57" s="292"/>
      <c r="AW57" s="292"/>
      <c r="AX57" s="292"/>
      <c r="AY57" s="293"/>
      <c r="AZ57" s="230"/>
      <c r="BA57" s="291"/>
      <c r="BB57" s="291"/>
      <c r="BC57" s="294"/>
      <c r="BD57" s="63"/>
      <c r="BE57" s="295"/>
      <c r="BF57" s="296"/>
      <c r="BG57" s="73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226"/>
      <c r="CU57" s="226"/>
      <c r="CV57" s="226"/>
      <c r="CW57" s="226"/>
      <c r="CX57" s="226"/>
      <c r="CY57" s="226"/>
      <c r="CZ57" s="226"/>
      <c r="DA57" s="67"/>
      <c r="DB57" s="226"/>
      <c r="DC57" s="226"/>
      <c r="DD57" s="67"/>
      <c r="DE57" s="62"/>
      <c r="DF57" s="62"/>
      <c r="DG57" s="62"/>
      <c r="DH57" s="62"/>
      <c r="DI57" s="62"/>
    </row>
    <row r="58" spans="1:113" ht="19.5" customHeight="1" x14ac:dyDescent="0.15">
      <c r="A58" s="228"/>
      <c r="B58" s="288"/>
      <c r="C58" s="288"/>
      <c r="D58" s="288"/>
      <c r="E58" s="289"/>
      <c r="F58" s="289"/>
      <c r="G58" s="290"/>
      <c r="H58" s="291"/>
      <c r="I58" s="228"/>
      <c r="J58" s="228"/>
      <c r="K58" s="228"/>
      <c r="L58" s="228"/>
      <c r="M58" s="228"/>
      <c r="N58" s="230"/>
      <c r="O58" s="292"/>
      <c r="P58" s="292"/>
      <c r="Q58" s="292"/>
      <c r="R58" s="292"/>
      <c r="S58" s="292"/>
      <c r="T58" s="292"/>
      <c r="U58" s="293"/>
      <c r="V58" s="228"/>
      <c r="W58" s="230"/>
      <c r="X58" s="292"/>
      <c r="Y58" s="292"/>
      <c r="Z58" s="292"/>
      <c r="AA58" s="292"/>
      <c r="AB58" s="292"/>
      <c r="AC58" s="292"/>
      <c r="AD58" s="293"/>
      <c r="AE58" s="228"/>
      <c r="AF58" s="228"/>
      <c r="AG58" s="291"/>
      <c r="AH58" s="291"/>
      <c r="AI58" s="230"/>
      <c r="AJ58" s="292"/>
      <c r="AK58" s="292"/>
      <c r="AL58" s="292"/>
      <c r="AM58" s="292"/>
      <c r="AN58" s="292"/>
      <c r="AO58" s="292"/>
      <c r="AP58" s="293"/>
      <c r="AQ58" s="230"/>
      <c r="AR58" s="230"/>
      <c r="AS58" s="292"/>
      <c r="AT58" s="292"/>
      <c r="AU58" s="292"/>
      <c r="AV58" s="292"/>
      <c r="AW58" s="292"/>
      <c r="AX58" s="292"/>
      <c r="AY58" s="293"/>
      <c r="AZ58" s="230"/>
      <c r="BA58" s="291"/>
      <c r="BB58" s="291"/>
      <c r="BC58" s="294"/>
      <c r="BD58" s="63"/>
      <c r="BE58" s="295"/>
      <c r="BF58" s="296"/>
      <c r="BG58" s="73"/>
      <c r="BH58" s="66"/>
      <c r="BI58" s="66"/>
      <c r="BJ58" s="66"/>
      <c r="BK58" s="66"/>
      <c r="BL58" s="66"/>
      <c r="BM58" s="66"/>
      <c r="BN58" s="66"/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226"/>
      <c r="CU58" s="226"/>
      <c r="CV58" s="226"/>
      <c r="CW58" s="226"/>
      <c r="CX58" s="226"/>
      <c r="CY58" s="226"/>
      <c r="CZ58" s="226"/>
      <c r="DA58" s="67"/>
      <c r="DB58" s="226"/>
      <c r="DC58" s="226"/>
      <c r="DD58" s="67"/>
      <c r="DE58" s="62"/>
      <c r="DF58" s="62"/>
      <c r="DG58" s="62"/>
      <c r="DH58" s="62"/>
      <c r="DI58" s="62"/>
    </row>
    <row r="59" spans="1:113" ht="19.2" customHeight="1" x14ac:dyDescent="0.15">
      <c r="A59" s="228"/>
      <c r="B59" s="288"/>
      <c r="C59" s="288"/>
      <c r="D59" s="288"/>
      <c r="E59" s="289"/>
      <c r="F59" s="289"/>
      <c r="G59" s="290"/>
      <c r="H59" s="291"/>
      <c r="I59" s="228"/>
      <c r="J59" s="228"/>
      <c r="K59" s="228"/>
      <c r="L59" s="228"/>
      <c r="M59" s="228"/>
      <c r="N59" s="230"/>
      <c r="O59" s="292"/>
      <c r="P59" s="292"/>
      <c r="Q59" s="292"/>
      <c r="R59" s="292"/>
      <c r="S59" s="292"/>
      <c r="T59" s="292"/>
      <c r="U59" s="293"/>
      <c r="V59" s="228"/>
      <c r="W59" s="230"/>
      <c r="X59" s="292"/>
      <c r="Y59" s="292"/>
      <c r="Z59" s="292"/>
      <c r="AA59" s="292"/>
      <c r="AB59" s="292"/>
      <c r="AC59" s="292"/>
      <c r="AD59" s="293"/>
      <c r="AE59" s="228"/>
      <c r="AF59" s="228"/>
      <c r="AG59" s="291"/>
      <c r="AH59" s="291"/>
      <c r="AI59" s="230"/>
      <c r="AJ59" s="292"/>
      <c r="AK59" s="292"/>
      <c r="AL59" s="292"/>
      <c r="AM59" s="292"/>
      <c r="AN59" s="292"/>
      <c r="AO59" s="292"/>
      <c r="AP59" s="293"/>
      <c r="AQ59" s="230"/>
      <c r="AR59" s="230"/>
      <c r="AS59" s="292"/>
      <c r="AT59" s="292"/>
      <c r="AU59" s="292"/>
      <c r="AV59" s="292"/>
      <c r="AW59" s="292"/>
      <c r="AX59" s="292"/>
      <c r="AY59" s="293"/>
      <c r="AZ59" s="230"/>
      <c r="BA59" s="291"/>
      <c r="BB59" s="291"/>
      <c r="BC59" s="294"/>
      <c r="BD59" s="63"/>
      <c r="BE59" s="295"/>
      <c r="BF59" s="62"/>
      <c r="BG59" s="73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226"/>
      <c r="CU59" s="226"/>
      <c r="CV59" s="226"/>
      <c r="CW59" s="226"/>
      <c r="CX59" s="226"/>
      <c r="CY59" s="226"/>
      <c r="CZ59" s="226"/>
      <c r="DA59" s="67"/>
      <c r="DB59" s="226"/>
      <c r="DC59" s="226"/>
      <c r="DD59" s="67"/>
      <c r="DE59" s="62"/>
      <c r="DF59" s="62"/>
      <c r="DG59" s="62"/>
      <c r="DH59" s="62"/>
      <c r="DI59" s="62"/>
    </row>
    <row r="60" spans="1:113" ht="19.2" customHeight="1" x14ac:dyDescent="0.15">
      <c r="A60" s="228"/>
      <c r="B60" s="288"/>
      <c r="C60" s="288"/>
      <c r="D60" s="288"/>
      <c r="E60" s="289"/>
      <c r="F60" s="289"/>
      <c r="G60" s="290"/>
      <c r="H60" s="291"/>
      <c r="I60" s="228"/>
      <c r="J60" s="228"/>
      <c r="K60" s="228"/>
      <c r="L60" s="228"/>
      <c r="M60" s="228"/>
      <c r="N60" s="230"/>
      <c r="O60" s="292"/>
      <c r="P60" s="292"/>
      <c r="Q60" s="292"/>
      <c r="R60" s="292"/>
      <c r="S60" s="292"/>
      <c r="T60" s="292"/>
      <c r="U60" s="293"/>
      <c r="V60" s="228"/>
      <c r="W60" s="230"/>
      <c r="X60" s="292"/>
      <c r="Y60" s="292"/>
      <c r="Z60" s="292"/>
      <c r="AA60" s="292"/>
      <c r="AB60" s="292"/>
      <c r="AC60" s="292"/>
      <c r="AD60" s="293"/>
      <c r="AE60" s="228"/>
      <c r="AF60" s="228"/>
      <c r="AG60" s="291"/>
      <c r="AH60" s="291"/>
      <c r="AI60" s="230"/>
      <c r="AJ60" s="292"/>
      <c r="AK60" s="292"/>
      <c r="AL60" s="292"/>
      <c r="AM60" s="292"/>
      <c r="AN60" s="292"/>
      <c r="AO60" s="292"/>
      <c r="AP60" s="293"/>
      <c r="AQ60" s="230"/>
      <c r="AR60" s="230"/>
      <c r="AS60" s="292"/>
      <c r="AT60" s="292"/>
      <c r="AU60" s="292"/>
      <c r="AV60" s="292"/>
      <c r="AW60" s="292"/>
      <c r="AX60" s="292"/>
      <c r="AY60" s="293"/>
      <c r="AZ60" s="230"/>
      <c r="BA60" s="291"/>
      <c r="BB60" s="291"/>
      <c r="BC60" s="294"/>
      <c r="BD60" s="63"/>
      <c r="BE60" s="295"/>
      <c r="BF60" s="297"/>
      <c r="BG60" s="73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  <c r="BS60" s="66"/>
      <c r="BT60" s="66"/>
      <c r="BU60" s="66"/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/>
      <c r="CQ60" s="66"/>
      <c r="CR60" s="66"/>
      <c r="CS60" s="66"/>
      <c r="CT60" s="226"/>
      <c r="CU60" s="226"/>
      <c r="CV60" s="226"/>
      <c r="CW60" s="226"/>
      <c r="CX60" s="226"/>
      <c r="CY60" s="226"/>
      <c r="CZ60" s="226"/>
      <c r="DA60" s="67"/>
      <c r="DB60" s="226"/>
      <c r="DC60" s="226"/>
      <c r="DD60" s="67"/>
      <c r="DE60" s="62"/>
      <c r="DF60" s="62"/>
      <c r="DG60" s="62"/>
      <c r="DH60" s="62"/>
      <c r="DI60" s="62"/>
    </row>
    <row r="61" spans="1:113" ht="19.2" customHeight="1" x14ac:dyDescent="0.15">
      <c r="A61" s="228"/>
      <c r="B61" s="288"/>
      <c r="C61" s="288"/>
      <c r="D61" s="288"/>
      <c r="E61" s="289"/>
      <c r="F61" s="289"/>
      <c r="G61" s="290"/>
      <c r="H61" s="291"/>
      <c r="I61" s="228"/>
      <c r="J61" s="228"/>
      <c r="K61" s="228"/>
      <c r="L61" s="228"/>
      <c r="M61" s="228"/>
      <c r="N61" s="230"/>
      <c r="O61" s="292"/>
      <c r="P61" s="292"/>
      <c r="Q61" s="292"/>
      <c r="R61" s="292"/>
      <c r="S61" s="292"/>
      <c r="T61" s="292"/>
      <c r="U61" s="293"/>
      <c r="V61" s="228"/>
      <c r="W61" s="230"/>
      <c r="X61" s="292"/>
      <c r="Y61" s="292"/>
      <c r="Z61" s="292"/>
      <c r="AA61" s="292"/>
      <c r="AB61" s="292"/>
      <c r="AC61" s="292"/>
      <c r="AD61" s="293"/>
      <c r="AE61" s="228"/>
      <c r="AF61" s="228"/>
      <c r="AG61" s="291"/>
      <c r="AH61" s="291"/>
      <c r="AI61" s="230"/>
      <c r="AJ61" s="292"/>
      <c r="AK61" s="292"/>
      <c r="AL61" s="292"/>
      <c r="AM61" s="292"/>
      <c r="AN61" s="292"/>
      <c r="AO61" s="292"/>
      <c r="AP61" s="293"/>
      <c r="AQ61" s="230"/>
      <c r="AR61" s="230"/>
      <c r="AS61" s="292"/>
      <c r="AT61" s="292"/>
      <c r="AU61" s="292"/>
      <c r="AV61" s="292"/>
      <c r="AW61" s="292"/>
      <c r="AX61" s="292"/>
      <c r="AY61" s="293"/>
      <c r="AZ61" s="230"/>
      <c r="BA61" s="291"/>
      <c r="BB61" s="291"/>
      <c r="BC61" s="294"/>
      <c r="BD61" s="63"/>
      <c r="BE61" s="295"/>
      <c r="BF61" s="298"/>
      <c r="BG61" s="73"/>
      <c r="BH61" s="66"/>
      <c r="BI61" s="66"/>
      <c r="BJ61" s="66"/>
      <c r="BK61" s="66"/>
      <c r="BL61" s="66"/>
      <c r="BM61" s="66"/>
      <c r="BN61" s="66"/>
      <c r="BO61" s="66"/>
      <c r="BP61" s="66"/>
      <c r="BQ61" s="66"/>
      <c r="BR61" s="66"/>
      <c r="BS61" s="66"/>
      <c r="BT61" s="66"/>
      <c r="BU61" s="66"/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/>
      <c r="CQ61" s="66"/>
      <c r="CR61" s="66"/>
      <c r="CS61" s="66"/>
      <c r="CT61" s="226"/>
      <c r="CU61" s="226"/>
      <c r="CV61" s="226"/>
      <c r="CW61" s="226"/>
      <c r="CX61" s="226"/>
      <c r="CY61" s="226"/>
      <c r="CZ61" s="226"/>
      <c r="DA61" s="67"/>
      <c r="DB61" s="226"/>
      <c r="DC61" s="226"/>
      <c r="DD61" s="67"/>
      <c r="DE61" s="62"/>
      <c r="DF61" s="62"/>
      <c r="DG61" s="62"/>
      <c r="DH61" s="62"/>
      <c r="DI61" s="62"/>
    </row>
    <row r="62" spans="1:113" ht="19.2" customHeight="1" x14ac:dyDescent="0.15">
      <c r="A62" s="228"/>
      <c r="B62" s="288"/>
      <c r="C62" s="288"/>
      <c r="D62" s="288"/>
      <c r="E62" s="289"/>
      <c r="F62" s="289"/>
      <c r="G62" s="290"/>
      <c r="H62" s="291"/>
      <c r="I62" s="228"/>
      <c r="J62" s="228"/>
      <c r="K62" s="228"/>
      <c r="L62" s="228"/>
      <c r="M62" s="228"/>
      <c r="N62" s="230"/>
      <c r="O62" s="292"/>
      <c r="P62" s="292"/>
      <c r="Q62" s="292"/>
      <c r="R62" s="292"/>
      <c r="S62" s="292"/>
      <c r="T62" s="292"/>
      <c r="U62" s="293"/>
      <c r="V62" s="228"/>
      <c r="W62" s="230"/>
      <c r="X62" s="292"/>
      <c r="Y62" s="292"/>
      <c r="Z62" s="292"/>
      <c r="AA62" s="292"/>
      <c r="AB62" s="292"/>
      <c r="AC62" s="292"/>
      <c r="AD62" s="293"/>
      <c r="AE62" s="228"/>
      <c r="AF62" s="228"/>
      <c r="AG62" s="291"/>
      <c r="AH62" s="291"/>
      <c r="AI62" s="230"/>
      <c r="AJ62" s="292"/>
      <c r="AK62" s="292"/>
      <c r="AL62" s="292"/>
      <c r="AM62" s="292"/>
      <c r="AN62" s="292"/>
      <c r="AO62" s="292"/>
      <c r="AP62" s="293"/>
      <c r="AQ62" s="230"/>
      <c r="AR62" s="230"/>
      <c r="AS62" s="292"/>
      <c r="AT62" s="292"/>
      <c r="AU62" s="292"/>
      <c r="AV62" s="292"/>
      <c r="AW62" s="292"/>
      <c r="AX62" s="292"/>
      <c r="AY62" s="293"/>
      <c r="AZ62" s="230"/>
      <c r="BA62" s="291"/>
      <c r="BB62" s="291"/>
      <c r="BC62" s="294"/>
      <c r="BD62" s="63"/>
      <c r="BE62" s="295"/>
      <c r="BF62" s="298"/>
      <c r="BG62" s="73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226"/>
      <c r="CU62" s="226"/>
      <c r="CV62" s="226"/>
      <c r="CW62" s="226"/>
      <c r="CX62" s="226"/>
      <c r="CY62" s="226"/>
      <c r="CZ62" s="226"/>
      <c r="DA62" s="67"/>
      <c r="DB62" s="226"/>
      <c r="DC62" s="226"/>
      <c r="DD62" s="67"/>
      <c r="DE62" s="62"/>
      <c r="DF62" s="62"/>
      <c r="DG62" s="62"/>
      <c r="DH62" s="62"/>
      <c r="DI62" s="62"/>
    </row>
    <row r="63" spans="1:113" ht="19.2" customHeight="1" x14ac:dyDescent="0.15">
      <c r="A63" s="9"/>
      <c r="B63" s="5"/>
      <c r="C63" s="59"/>
      <c r="D63" s="59"/>
      <c r="E63" s="287"/>
      <c r="F63" s="287"/>
      <c r="G63" s="59"/>
      <c r="H63" s="5"/>
      <c r="I63" s="59"/>
      <c r="J63" s="59"/>
      <c r="K63" s="59"/>
      <c r="L63" s="59"/>
      <c r="M63" s="59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5"/>
      <c r="AH63" s="5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5"/>
      <c r="BB63" s="5"/>
      <c r="BC63" s="5"/>
      <c r="BD63" s="5"/>
      <c r="BE63" s="5"/>
      <c r="BF63" s="5"/>
      <c r="BG63" s="192"/>
      <c r="BH63" s="177"/>
      <c r="BI63" s="177"/>
      <c r="BJ63" s="177"/>
      <c r="BK63" s="177"/>
      <c r="BL63" s="177"/>
      <c r="BM63" s="177"/>
      <c r="BN63" s="177"/>
      <c r="BO63" s="177"/>
      <c r="BP63" s="177"/>
      <c r="BQ63" s="177"/>
      <c r="BR63" s="177"/>
      <c r="BS63" s="177"/>
      <c r="BT63" s="177"/>
      <c r="BU63" s="177"/>
      <c r="BV63" s="177"/>
      <c r="BW63" s="177"/>
      <c r="BX63" s="177"/>
      <c r="BY63" s="177"/>
      <c r="BZ63" s="177"/>
      <c r="CA63" s="177"/>
      <c r="CB63" s="177"/>
      <c r="CC63" s="177"/>
      <c r="CD63" s="177"/>
      <c r="CE63" s="177"/>
      <c r="CF63" s="177"/>
      <c r="CG63" s="177"/>
      <c r="CH63" s="177"/>
      <c r="CI63" s="177"/>
      <c r="CJ63" s="177"/>
      <c r="CK63" s="177"/>
      <c r="CL63" s="177"/>
      <c r="CM63" s="177"/>
      <c r="CN63" s="177"/>
      <c r="CO63" s="177"/>
      <c r="CP63" s="177"/>
      <c r="CQ63" s="177"/>
      <c r="CR63" s="177"/>
      <c r="CS63" s="177"/>
      <c r="CT63" s="177"/>
      <c r="CU63" s="177"/>
      <c r="CV63" s="177"/>
      <c r="CW63" s="177"/>
      <c r="CX63" s="177"/>
      <c r="CY63" s="177"/>
      <c r="CZ63" s="177"/>
      <c r="DA63" s="177"/>
    </row>
  </sheetData>
  <dataConsolidate/>
  <mergeCells count="6">
    <mergeCell ref="AS4:AX4"/>
    <mergeCell ref="C4:D4"/>
    <mergeCell ref="E4:F4"/>
    <mergeCell ref="O4:T4"/>
    <mergeCell ref="X4:AC4"/>
    <mergeCell ref="AJ4:AO4"/>
  </mergeCells>
  <phoneticPr fontId="3"/>
  <conditionalFormatting sqref="A6:M55">
    <cfRule type="expression" dxfId="16" priority="1">
      <formula>OR(AND($BW6=0,COUNTA($N6)&gt;0),AND($BX6=0,COUNTA($W6)&gt;0),AND($CQ6=0,COUNTA($AI6)&gt;0),AND($CR6=0,COUNTA($AR6)&gt;0))</formula>
    </cfRule>
  </conditionalFormatting>
  <conditionalFormatting sqref="C6:C62">
    <cfRule type="expression" dxfId="15" priority="9">
      <formula>OR(AND($C6="",COUNTA($B6)&gt;0),$DB6&gt;$BG$2)</formula>
    </cfRule>
  </conditionalFormatting>
  <conditionalFormatting sqref="N6:N55">
    <cfRule type="expression" dxfId="11" priority="2">
      <formula>$DF6=1</formula>
    </cfRule>
  </conditionalFormatting>
  <conditionalFormatting sqref="N6:N62">
    <cfRule type="expression" dxfId="10" priority="11">
      <formula>AND($BW6=0,COUNTA($N6)&gt;0)</formula>
    </cfRule>
  </conditionalFormatting>
  <conditionalFormatting sqref="W6:W55">
    <cfRule type="expression" dxfId="9" priority="3">
      <formula>$DG6=1</formula>
    </cfRule>
  </conditionalFormatting>
  <conditionalFormatting sqref="W6:W62">
    <cfRule type="expression" dxfId="8" priority="12">
      <formula>AND($BX6=0,COUNTA($W6)&gt;0)</formula>
    </cfRule>
  </conditionalFormatting>
  <conditionalFormatting sqref="AH53:AH56">
    <cfRule type="cellIs" dxfId="7" priority="43" stopIfTrue="1" operator="equal">
      <formula>0</formula>
    </cfRule>
  </conditionalFormatting>
  <conditionalFormatting sqref="AI6:AI55">
    <cfRule type="expression" dxfId="6" priority="5">
      <formula>$DH6=1</formula>
    </cfRule>
  </conditionalFormatting>
  <conditionalFormatting sqref="AI6:AI62">
    <cfRule type="expression" dxfId="5" priority="10">
      <formula>AND($CQ6=0,COUNTA($AI6)&gt;0)</formula>
    </cfRule>
  </conditionalFormatting>
  <conditionalFormatting sqref="AR6:AR55">
    <cfRule type="expression" dxfId="4" priority="4">
      <formula>$DI6=1</formula>
    </cfRule>
  </conditionalFormatting>
  <conditionalFormatting sqref="AR6:AR62">
    <cfRule type="expression" dxfId="3" priority="13">
      <formula>AND($CR6=0,COUNTA($AR6)&gt;0)</formula>
    </cfRule>
  </conditionalFormatting>
  <conditionalFormatting sqref="BF53:BF56 BD56">
    <cfRule type="cellIs" dxfId="2" priority="22" stopIfTrue="1" operator="equal">
      <formula>0</formula>
    </cfRule>
  </conditionalFormatting>
  <dataValidations count="19">
    <dataValidation errorStyle="information" allowBlank="1" showInputMessage="1" showErrorMessage="1" errorTitle="リレー複数登録の場合" error="リストからA,B,C・・・を選択して下さい" sqref="AH6:AH62 BF6:BF48" xr:uid="{F1D79159-F3BB-4284-AAE3-CEB6398DF456}"/>
    <dataValidation type="list" allowBlank="1" showInputMessage="1" sqref="B6:B62" xr:uid="{641B14E7-A5DC-4997-B6D4-3D88D2FA5D4E}">
      <formula1>$BR$1</formula1>
    </dataValidation>
    <dataValidation operator="equal" allowBlank="1" showInputMessage="1" sqref="G6:G62 L6:L62" xr:uid="{29AAD962-04A5-46F5-B1B4-258C5296BB07}"/>
    <dataValidation type="whole" allowBlank="1" showInputMessage="1" showErrorMessage="1" sqref="AJ5:AO62 O5:T62 V5:V62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X5:AC62 AS5:AX62" xr:uid="{E6001AE2-1757-4F88-82B1-10A3EA134D02}">
      <formula1>0</formula1>
      <formula2>9</formula2>
    </dataValidation>
    <dataValidation type="list" allowBlank="1" showInputMessage="1" showErrorMessage="1" sqref="BA6:BA62" xr:uid="{E9AF116A-77AA-47A4-9E80-3E9E1B213D69}">
      <formula1>$BQ$1</formula1>
    </dataValidation>
    <dataValidation type="list" allowBlank="1" showInputMessage="1" showErrorMessage="1" sqref="N6:N62 W6:W62" xr:uid="{EA7D7743-BFD1-490C-A538-167D3B391A48}">
      <formula1>$BH6:$BV6</formula1>
    </dataValidation>
    <dataValidation type="list" allowBlank="1" showInputMessage="1" showErrorMessage="1" sqref="AR6:AR62 AI6:AI62" xr:uid="{FB5E0263-E464-43A9-9D25-8E9B42F3A3A4}">
      <formula1>$CB6:$CP6</formula1>
    </dataValidation>
    <dataValidation errorStyle="information" imeMode="halfAlpha" allowBlank="1" showInputMessage="1" showErrorMessage="1" errorTitle="リレー複数登録の場合" error="リストからA,B,C・・・を選択して下さい" sqref="BB6:BB62 AG6:AG62" xr:uid="{F444C5B3-E95A-422E-931C-B5456BDA2A0C}"/>
    <dataValidation imeMode="halfAlpha" operator="equal" allowBlank="1" showInputMessage="1" sqref="M5 M56:M62" xr:uid="{A6635F2F-CF47-42FD-8B43-63F141495D7C}"/>
    <dataValidation type="list" allowBlank="1" showInputMessage="1" showErrorMessage="1" sqref="V6:V62" xr:uid="{301B1D9F-44DF-4090-985D-3A539CD09650}">
      <formula1>$BO$7:$BP$7</formula1>
    </dataValidation>
    <dataValidation imeMode="halfKatakana" allowBlank="1" showInputMessage="1" showErrorMessage="1" sqref="E6:G62" xr:uid="{E41EE826-EDBD-4B81-82DA-164FCF63B989}"/>
    <dataValidation type="list" operator="equal" allowBlank="1" showInputMessage="1" sqref="AE6:AE62" xr:uid="{39092084-1CB4-4E1B-8A6D-BA2C7EA370BB}">
      <formula1>$BQ$1</formula1>
    </dataValidation>
    <dataValidation allowBlank="1" showInputMessage="1" sqref="A6:A62 BD6:BE55" xr:uid="{416F4481-4CF9-486E-832A-34E0269198C5}"/>
    <dataValidation type="list" allowBlank="1" showInputMessage="1" sqref="AF6:AF62" xr:uid="{39D75BBE-E1D2-4BAD-BF64-1F129921D4FB}">
      <formula1>$BQ$1</formula1>
    </dataValidation>
    <dataValidation type="list" allowBlank="1" showInputMessage="1" sqref="J5 J56:J62" xr:uid="{B49C8DCA-0755-4579-81BD-3F009746D3E7}">
      <formula1>$CC$1:$CF$1</formula1>
    </dataValidation>
    <dataValidation type="list" allowBlank="1" showInputMessage="1" showErrorMessage="1" sqref="H5:H62" xr:uid="{E7CCEEDD-E63F-417E-B3C5-09F6A938E2A2}">
      <formula1>$BS$1:$BT$1</formula1>
    </dataValidation>
    <dataValidation type="list" allowBlank="1" showInputMessage="1" showErrorMessage="1" sqref="J6:J55" xr:uid="{F6D7AD0F-89E7-46CF-972F-4704EF0928AC}">
      <formula1>$CC$1:$CF$1</formula1>
    </dataValidation>
    <dataValidation type="list" imeMode="hiragana" operator="equal" allowBlank="1" showInputMessage="1" sqref="M6:M55" xr:uid="{17608781-1907-45F3-AFE5-59DC58F27D39}">
      <formula1>$M$5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55" max="54" man="1"/>
    <brk id="57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>
                  <bgColor theme="6" tint="0.79998168889431442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>
                  <bgColor theme="6" tint="0.79998168889431442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$L6=ASC(申込書!$D$4)</xm:f>
            <x14:dxf>
              <fill>
                <patternFill>
                  <bgColor theme="6" tint="0.79998168889431442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H6" sqref="H6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9.77734375" style="2" customWidth="1"/>
    <col min="8" max="8" width="20" style="2" customWidth="1"/>
    <col min="9" max="14" width="1.6640625" style="14" customWidth="1"/>
    <col min="15" max="15" width="8.21875" style="14" hidden="1" customWidth="1"/>
    <col min="16" max="16" width="5.6640625" style="14" bestFit="1" customWidth="1"/>
    <col min="17" max="17" width="7.109375" style="14" bestFit="1" customWidth="1"/>
    <col min="18" max="19" width="1.6640625" style="14" customWidth="1"/>
    <col min="20" max="20" width="2" style="2" customWidth="1"/>
    <col min="21" max="22" width="6.77734375" style="2" hidden="1" customWidth="1"/>
    <col min="23" max="23" width="1.88671875" style="1" customWidth="1"/>
    <col min="24" max="24" width="5.77734375" style="69" customWidth="1"/>
    <col min="25" max="28" width="3.109375" style="65" customWidth="1"/>
    <col min="29" max="37" width="3.109375" style="64" customWidth="1"/>
    <col min="38" max="44" width="3.109375" style="62" customWidth="1"/>
    <col min="45" max="47" width="5.77734375" style="62" customWidth="1"/>
    <col min="48" max="48" width="8.88671875" style="62"/>
    <col min="49" max="16384" width="8.88671875" style="1"/>
  </cols>
  <sheetData>
    <row r="1" spans="1:44" ht="25.2" x14ac:dyDescent="0.15">
      <c r="A1" s="312" t="str">
        <f>申込書!H1&amp;"　"&amp;"②"</f>
        <v>第60回小樽市民スポーツ大会陸上競技大会 兼 小樽陸上競技記録会第１戦 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99"/>
      <c r="X1" s="236" t="str">
        <f>申込書!L3</f>
        <v>Ver.7.0.2　2025.09.02</v>
      </c>
      <c r="Y1" s="61"/>
      <c r="AF1" s="107"/>
      <c r="AG1" s="107"/>
      <c r="AH1" s="107" t="s">
        <v>3</v>
      </c>
      <c r="AI1" s="107" t="s">
        <v>4</v>
      </c>
      <c r="AJ1" s="107" t="s">
        <v>5</v>
      </c>
      <c r="AK1" s="107" t="s">
        <v>6</v>
      </c>
      <c r="AL1" s="107"/>
      <c r="AM1" s="107"/>
      <c r="AN1" s="107"/>
      <c r="AO1" s="107"/>
      <c r="AP1" s="107"/>
      <c r="AQ1" s="107"/>
    </row>
    <row r="2" spans="1:44" ht="10.5" customHeight="1" x14ac:dyDescent="0.15">
      <c r="W2" s="100"/>
      <c r="X2" s="63"/>
      <c r="Y2" s="135"/>
      <c r="Z2" s="133"/>
      <c r="AA2" s="133"/>
      <c r="AB2" s="133"/>
      <c r="AC2" s="133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108"/>
      <c r="AP2" s="109"/>
      <c r="AQ2" s="109"/>
    </row>
    <row r="3" spans="1:44" ht="16.2" customHeight="1" x14ac:dyDescent="0.15">
      <c r="A3" s="8" t="s">
        <v>241</v>
      </c>
      <c r="B3" s="30"/>
      <c r="C3" s="10"/>
      <c r="D3" s="10"/>
      <c r="E3" s="10"/>
      <c r="F3" s="10"/>
      <c r="G3" s="10"/>
      <c r="H3" s="146"/>
      <c r="I3" s="146"/>
      <c r="J3" s="146"/>
      <c r="K3" s="146"/>
      <c r="L3" s="146"/>
      <c r="M3" s="146"/>
      <c r="N3" s="146"/>
      <c r="O3" s="10"/>
      <c r="P3" s="10"/>
      <c r="Q3" s="10"/>
      <c r="R3" s="10"/>
      <c r="S3" s="10"/>
      <c r="T3" s="37"/>
      <c r="U3" s="37"/>
      <c r="V3" s="37"/>
      <c r="W3" s="101"/>
      <c r="Z3" s="64"/>
      <c r="AA3" s="64"/>
      <c r="AB3" s="64"/>
      <c r="AI3" s="136"/>
      <c r="AJ3" s="65"/>
      <c r="AL3" s="65"/>
      <c r="AM3" s="64"/>
      <c r="AN3" s="137"/>
      <c r="AO3" s="137"/>
      <c r="AP3" s="138"/>
      <c r="AQ3" s="139"/>
      <c r="AR3" s="139"/>
    </row>
    <row r="4" spans="1:44" ht="48" customHeight="1" x14ac:dyDescent="0.15">
      <c r="A4" s="42"/>
      <c r="B4" s="153"/>
      <c r="C4" s="143" t="s">
        <v>12</v>
      </c>
      <c r="D4" s="144" t="s">
        <v>238</v>
      </c>
      <c r="E4" s="143" t="s">
        <v>237</v>
      </c>
      <c r="F4" s="144" t="s">
        <v>238</v>
      </c>
      <c r="G4" s="75" t="s">
        <v>209</v>
      </c>
      <c r="H4" s="79" t="s">
        <v>239</v>
      </c>
      <c r="I4" s="359" t="s">
        <v>103</v>
      </c>
      <c r="J4" s="360"/>
      <c r="K4" s="360"/>
      <c r="L4" s="360"/>
      <c r="M4" s="360"/>
      <c r="N4" s="361"/>
      <c r="O4" s="126" t="s">
        <v>231</v>
      </c>
      <c r="P4" s="315" t="s">
        <v>377</v>
      </c>
      <c r="Q4" s="316" t="s">
        <v>285</v>
      </c>
      <c r="R4" s="145"/>
      <c r="S4" s="145"/>
      <c r="T4" s="263"/>
      <c r="U4" s="141"/>
      <c r="V4" s="141"/>
      <c r="W4" s="102"/>
      <c r="X4" s="70"/>
      <c r="AP4" s="72"/>
      <c r="AQ4" s="72"/>
      <c r="AR4" s="72"/>
    </row>
    <row r="5" spans="1:44" ht="17.25" customHeight="1" x14ac:dyDescent="0.15">
      <c r="A5" s="59"/>
      <c r="B5" s="154"/>
      <c r="C5" s="43" t="s">
        <v>40</v>
      </c>
      <c r="D5" s="44" t="s">
        <v>9</v>
      </c>
      <c r="E5" s="45" t="s">
        <v>375</v>
      </c>
      <c r="F5" s="46" t="s">
        <v>9</v>
      </c>
      <c r="G5" s="116" t="s">
        <v>3</v>
      </c>
      <c r="H5" s="82" t="s">
        <v>240</v>
      </c>
      <c r="I5" s="83"/>
      <c r="J5" s="84">
        <v>2</v>
      </c>
      <c r="K5" s="83">
        <v>0</v>
      </c>
      <c r="L5" s="84">
        <v>2</v>
      </c>
      <c r="M5" s="83">
        <v>0</v>
      </c>
      <c r="N5" s="84">
        <v>0</v>
      </c>
      <c r="O5" s="149"/>
      <c r="P5" s="316" t="s">
        <v>378</v>
      </c>
      <c r="Q5" s="316" t="s">
        <v>379</v>
      </c>
      <c r="R5" s="9"/>
      <c r="S5" s="9"/>
      <c r="T5" s="42"/>
      <c r="U5" s="141"/>
      <c r="V5" s="141"/>
      <c r="W5" s="102"/>
      <c r="X5" s="73" t="str" cm="1">
        <f t="array" aca="1" ref="X5" ca="1">INDIRECT("$G5")</f>
        <v>小学</v>
      </c>
      <c r="Y5" s="66" t="str" cm="1">
        <f t="array" aca="1" ref="Y5" ca="1">IFERROR(HLOOKUP(INDIRECT("X5"),クラス・種目リスト!$A$2:$T$33,3,FALSE),"-")</f>
        <v>市民小学男子_4×100mR</v>
      </c>
      <c r="Z5" s="66" t="str" cm="1">
        <f t="array" aca="1" ref="Z5" ca="1">IFERROR(HLOOKUP(INDIRECT("X5"),クラス・種目リスト!$A$2:$T$33,4,FALSE),"-")</f>
        <v>市民小学女子_4×100mR</v>
      </c>
      <c r="AA5" s="66" t="str" cm="1">
        <f t="array" aca="1" ref="AA5" ca="1">IFERROR(HLOOKUP(INDIRECT("X5"),クラス・種目リスト!$A$2:$T$33,5,FALSE),"-")</f>
        <v>記録会小学男子_4×100mR</v>
      </c>
      <c r="AB5" s="66" t="str" cm="1">
        <f t="array" aca="1" ref="AB5" ca="1">IFERROR(HLOOKUP(INDIRECT("X5"),クラス・種目リスト!$A$2:$T$33,6,FALSE),"-")</f>
        <v>記録会小学女子_4×100mR</v>
      </c>
      <c r="AC5" s="66" t="str" cm="1">
        <f t="array" aca="1" ref="AC5" ca="1">IFERROR(HLOOKUP(INDIRECT("X5"),クラス・種目リスト!$A$2:$T$33,7,FALSE),"-")</f>
        <v>-</v>
      </c>
      <c r="AD5" s="66" t="str" cm="1">
        <f t="array" aca="1" ref="AD5" ca="1">IFERROR(HLOOKUP(INDIRECT("X5"),クラス・種目リスト!$A$2:$T$33,8,FALSE),"-")</f>
        <v>-</v>
      </c>
      <c r="AE5" s="66" t="str" cm="1">
        <f t="array" aca="1" ref="AE5" ca="1">IFERROR(HLOOKUP(INDIRECT("X5"),クラス・種目リスト!$A$2:$T$33,9,FALSE),"-")</f>
        <v>-</v>
      </c>
      <c r="AF5" s="66" t="str" cm="1">
        <f t="array" aca="1" ref="AF5" ca="1">IFERROR(HLOOKUP(INDIRECT("X5"),クラス・種目リスト!$A$2:$T$33,10,FALSE),"-")</f>
        <v>-</v>
      </c>
      <c r="AG5" s="66" t="str" cm="1">
        <f t="array" aca="1" ref="AG5" ca="1">IFERROR(HLOOKUP(INDIRECT("X5"),クラス・種目リスト!$A$2:$T$33,11,FALSE),"-")</f>
        <v>-</v>
      </c>
      <c r="AH5" s="66" t="str" cm="1">
        <f t="array" aca="1" ref="AH5" ca="1">IFERROR(HLOOKUP(INDIRECT("X5"),クラス・種目リスト!$A$2:$T$33,12,FALSE),"-")</f>
        <v>-</v>
      </c>
      <c r="AI5" s="66" t="str" cm="1">
        <f t="array" aca="1" ref="AI5" ca="1">IFERROR(HLOOKUP(INDIRECT("X5"),クラス・種目リスト!$A$2:$T$33,13,FALSE),"-")</f>
        <v>-</v>
      </c>
      <c r="AJ5" s="66" t="str" cm="1">
        <f t="array" aca="1" ref="AJ5" ca="1">IFERROR(HLOOKUP(INDIRECT("X5"),クラス・種目リスト!$A$2:$T$33,14,FALSE),"-")</f>
        <v>-</v>
      </c>
      <c r="AK5" s="66" t="str" cm="1">
        <f t="array" aca="1" ref="AK5" ca="1">IFERROR(HLOOKUP(INDIRECT("X5"),クラス・種目リスト!$A$2:$T$33,15,FALSE),"-")</f>
        <v>-</v>
      </c>
      <c r="AL5" s="66" t="str" cm="1">
        <f t="array" aca="1" ref="AL5" ca="1">IFERROR(HLOOKUP(INDIRECT("X5"),クラス・種目リスト!$A$2:$T$33,16,FALSE),"-")</f>
        <v>-</v>
      </c>
      <c r="AM5" s="66" t="str" cm="1">
        <f t="array" aca="1" ref="AM5" ca="1">IFERROR(HLOOKUP(INDIRECT("X5"),クラス・種目リスト!$A$2:$T$33,17,FALSE),"-")</f>
        <v>-</v>
      </c>
      <c r="AN5" s="66">
        <f ca="1">COUNTIF(Y5:AM5,H5)</f>
        <v>0</v>
      </c>
      <c r="AO5" s="66"/>
      <c r="AP5" s="66"/>
      <c r="AQ5" s="67" t="str" cm="1">
        <f t="array" aca="1" ref="AQ5" ca="1">INDIRECT("G5")</f>
        <v>小学</v>
      </c>
      <c r="AR5" s="66" cm="1">
        <f t="array" aca="1" ref="AR5" ca="1">IF(INDIRECT("H5")="-",0,COUNTA(INDIRECT("H5")))</f>
        <v>1</v>
      </c>
    </row>
    <row r="6" spans="1:44" ht="19.2" customHeight="1" x14ac:dyDescent="0.15">
      <c r="A6" s="59"/>
      <c r="B6" s="155"/>
      <c r="C6" s="304" t="str">
        <f>IF(H6=0,"",IF(申込書!$B$4="","",SUBSTITUTE(SUBSTITUTE(申込書!$B$4,"学",""),"校","")))</f>
        <v/>
      </c>
      <c r="D6" s="305"/>
      <c r="E6" s="304" t="str">
        <f>IF(H6=0,"",IF(申込書!$D$4="","",SUBSTITUTE(SUBSTITUTE(申込書!$D$4,"学",""),"校","")))</f>
        <v/>
      </c>
      <c r="F6" s="306"/>
      <c r="G6" s="29"/>
      <c r="H6" s="23"/>
      <c r="I6" s="15"/>
      <c r="J6" s="16"/>
      <c r="K6" s="15"/>
      <c r="L6" s="17"/>
      <c r="M6" s="15"/>
      <c r="N6" s="17"/>
      <c r="O6" s="148" t="str">
        <f>IF(L6="","",IF(AND(I6="",J6="",K6&gt;=6)," "&amp;ROUNDDOWN(K6/6,0)*10000+(K6-6)*1000+L6*100+M6*10+N6&amp;"*",IF(AND(I6="",J6="",K6="",L6=0),"    ",IF(AND(I6="",J6="",K6=""),"   ",IF(AND(I6="",J6=""),"  ",IF(I6=""," ",""))))&amp;I6*100000+J6*10000+K6*1000+L6*100+M6*10+N6&amp;"*"))</f>
        <v/>
      </c>
      <c r="P6" s="313" t="str">
        <f>IF(OR(Q6="その他",Q6=""),"","北海道")</f>
        <v/>
      </c>
      <c r="Q6" s="314" t="str">
        <f>IF(H6=0,"",IF(申込書!$D$6="","",申込書!$D$6))</f>
        <v/>
      </c>
      <c r="R6" s="9"/>
      <c r="S6" s="9"/>
      <c r="T6" s="5"/>
      <c r="U6" s="141"/>
      <c r="V6" s="13"/>
      <c r="W6" s="95"/>
      <c r="X6" s="73" cm="1">
        <f t="array" aca="1" ref="X6" ca="1">INDIRECT("$G6")</f>
        <v>0</v>
      </c>
      <c r="Y6" s="66" t="str" cm="1">
        <f t="array" aca="1" ref="Y6" ca="1">IFERROR(HLOOKUP(INDIRECT("X6"),クラス・種目リスト!$A$2:$T$33,3,FALSE),"-")</f>
        <v>-</v>
      </c>
      <c r="Z6" s="66" t="str" cm="1">
        <f t="array" aca="1" ref="Z6" ca="1">IFERROR(HLOOKUP(INDIRECT("X6"),クラス・種目リスト!$A$2:$T$33,4,FALSE),"-")</f>
        <v>-</v>
      </c>
      <c r="AA6" s="66" t="str" cm="1">
        <f t="array" aca="1" ref="AA6" ca="1">IFERROR(HLOOKUP(INDIRECT("X6"),クラス・種目リスト!$A$2:$T$33,5,FALSE),"-")</f>
        <v>-</v>
      </c>
      <c r="AB6" s="66" t="str" cm="1">
        <f t="array" aca="1" ref="AB6" ca="1">IFERROR(HLOOKUP(INDIRECT("X6"),クラス・種目リスト!$A$2:$T$33,6,FALSE),"-")</f>
        <v>-</v>
      </c>
      <c r="AC6" s="66" t="str" cm="1">
        <f t="array" aca="1" ref="AC6" ca="1">IFERROR(HLOOKUP(INDIRECT("X6"),クラス・種目リスト!$A$2:$T$33,7,FALSE),"-")</f>
        <v>-</v>
      </c>
      <c r="AD6" s="66" t="str" cm="1">
        <f t="array" aca="1" ref="AD6" ca="1">IFERROR(HLOOKUP(INDIRECT("X6"),クラス・種目リスト!$A$2:$T$33,8,FALSE),"-")</f>
        <v>-</v>
      </c>
      <c r="AE6" s="66" t="str" cm="1">
        <f t="array" aca="1" ref="AE6" ca="1">IFERROR(HLOOKUP(INDIRECT("X6"),クラス・種目リスト!$A$2:$T$33,9,FALSE),"-")</f>
        <v>-</v>
      </c>
      <c r="AF6" s="66" t="str" cm="1">
        <f t="array" aca="1" ref="AF6" ca="1">IFERROR(HLOOKUP(INDIRECT("X6"),クラス・種目リスト!$A$2:$T$33,10,FALSE),"-")</f>
        <v>-</v>
      </c>
      <c r="AG6" s="66" t="str" cm="1">
        <f t="array" aca="1" ref="AG6" ca="1">IFERROR(HLOOKUP(INDIRECT("X6"),クラス・種目リスト!$A$2:$T$33,11,FALSE),"-")</f>
        <v>-</v>
      </c>
      <c r="AH6" s="66" t="str" cm="1">
        <f t="array" aca="1" ref="AH6" ca="1">IFERROR(HLOOKUP(INDIRECT("X6"),クラス・種目リスト!$A$2:$T$33,12,FALSE),"-")</f>
        <v>-</v>
      </c>
      <c r="AI6" s="66" t="str" cm="1">
        <f t="array" aca="1" ref="AI6" ca="1">IFERROR(HLOOKUP(INDIRECT("X6"),クラス・種目リスト!$A$2:$T$33,13,FALSE),"-")</f>
        <v>-</v>
      </c>
      <c r="AJ6" s="66" t="str" cm="1">
        <f t="array" aca="1" ref="AJ6" ca="1">IFERROR(HLOOKUP(INDIRECT("X6"),クラス・種目リスト!$A$2:$T$33,14,FALSE),"-")</f>
        <v>-</v>
      </c>
      <c r="AK6" s="66" t="str" cm="1">
        <f t="array" aca="1" ref="AK6" ca="1">IFERROR(HLOOKUP(INDIRECT("X6"),クラス・種目リスト!$A$2:$T$33,15,FALSE),"-")</f>
        <v>-</v>
      </c>
      <c r="AL6" s="66" t="str" cm="1">
        <f t="array" aca="1" ref="AL6" ca="1">IFERROR(HLOOKUP(INDIRECT("X6"),クラス・種目リスト!$A$2:$T$33,16,FALSE),"-")</f>
        <v>-</v>
      </c>
      <c r="AM6" s="66" t="str" cm="1">
        <f t="array" aca="1" ref="AM6" ca="1">IFERROR(HLOOKUP(INDIRECT("X6"),クラス・種目リスト!$A$2:$T$33,17,FALSE),"-")</f>
        <v>-</v>
      </c>
      <c r="AN6" s="66">
        <f ca="1">COUNTIF(Y6:AM6,H6)</f>
        <v>0</v>
      </c>
      <c r="AO6" s="66"/>
      <c r="AP6" s="66"/>
      <c r="AQ6" s="67" cm="1">
        <f t="array" aca="1" ref="AQ6" ca="1">INDIRECT("G6")</f>
        <v>0</v>
      </c>
      <c r="AR6" s="66" cm="1">
        <f t="array" aca="1" ref="AR6" ca="1">IF(INDIRECT("H6")="-",0,COUNTA(INDIRECT("H6")))</f>
        <v>0</v>
      </c>
    </row>
    <row r="7" spans="1:44" ht="19.2" customHeight="1" x14ac:dyDescent="0.15">
      <c r="A7" s="59"/>
      <c r="B7" s="155"/>
      <c r="C7" s="307" t="str">
        <f>IF(H7=0,"",IF(申込書!$B$4="","",SUBSTITUTE(SUBSTITUTE(申込書!$B$4,"学",""),"校","")))</f>
        <v/>
      </c>
      <c r="D7" s="308"/>
      <c r="E7" s="307" t="str">
        <f>IF(H7=0,"",IF(申込書!$D$4="","",SUBSTITUTE(SUBSTITUTE(申込書!$D$4,"学",""),"校","")))</f>
        <v/>
      </c>
      <c r="F7" s="309"/>
      <c r="G7" s="20"/>
      <c r="H7" s="23"/>
      <c r="I7" s="15"/>
      <c r="J7" s="16"/>
      <c r="K7" s="15"/>
      <c r="L7" s="17"/>
      <c r="M7" s="15"/>
      <c r="N7" s="17"/>
      <c r="O7" s="148" t="str">
        <f t="shared" ref="O7:O23" si="0">IF(L7="","",IF(AND(I7="",J7="",K7&gt;=6)," "&amp;ROUNDDOWN(K7/6,0)*10000+(K7-6)*1000+L7*100+M7*10+N7&amp;"*",IF(AND(I7="",J7="",K7="",L7=0),"    ",IF(AND(I7="",J7="",K7=""),"   ",IF(AND(I7="",J7=""),"  ",IF(I7=""," ",""))))&amp;I7*100000+J7*10000+K7*1000+L7*100+M7*10+N7&amp;"*"))</f>
        <v/>
      </c>
      <c r="P7" s="313" t="str">
        <f t="shared" ref="P7:P23" si="1">IF(OR(Q7="その他",Q7=""),"","北海道")</f>
        <v/>
      </c>
      <c r="Q7" s="314" t="str">
        <f>IF(H7=0,"",IF(申込書!$D$6="","",申込書!$D$6))</f>
        <v/>
      </c>
      <c r="R7" s="9"/>
      <c r="S7" s="9"/>
      <c r="T7" s="5"/>
      <c r="U7" s="141"/>
      <c r="V7" s="13"/>
      <c r="W7" s="95"/>
      <c r="X7" s="73" cm="1">
        <f t="array" aca="1" ref="X7" ca="1">INDIRECT("$G7")</f>
        <v>0</v>
      </c>
      <c r="Y7" s="66" t="str" cm="1">
        <f t="array" aca="1" ref="Y7" ca="1">IFERROR(HLOOKUP(INDIRECT("X7"),クラス・種目リスト!$A$2:$T$33,3,FALSE),"-")</f>
        <v>-</v>
      </c>
      <c r="Z7" s="66" t="str" cm="1">
        <f t="array" aca="1" ref="Z7" ca="1">IFERROR(HLOOKUP(INDIRECT("X7"),クラス・種目リスト!$A$2:$T$33,4,FALSE),"-")</f>
        <v>-</v>
      </c>
      <c r="AA7" s="66" t="str" cm="1">
        <f t="array" aca="1" ref="AA7" ca="1">IFERROR(HLOOKUP(INDIRECT("X7"),クラス・種目リスト!$A$2:$T$33,5,FALSE),"-")</f>
        <v>-</v>
      </c>
      <c r="AB7" s="66" t="str" cm="1">
        <f t="array" aca="1" ref="AB7" ca="1">IFERROR(HLOOKUP(INDIRECT("X7"),クラス・種目リスト!$A$2:$T$33,6,FALSE),"-")</f>
        <v>-</v>
      </c>
      <c r="AC7" s="66" t="str" cm="1">
        <f t="array" aca="1" ref="AC7" ca="1">IFERROR(HLOOKUP(INDIRECT("X7"),クラス・種目リスト!$A$2:$T$33,7,FALSE),"-")</f>
        <v>-</v>
      </c>
      <c r="AD7" s="66" t="str" cm="1">
        <f t="array" aca="1" ref="AD7" ca="1">IFERROR(HLOOKUP(INDIRECT("X7"),クラス・種目リスト!$A$2:$T$33,8,FALSE),"-")</f>
        <v>-</v>
      </c>
      <c r="AE7" s="66" t="str" cm="1">
        <f t="array" aca="1" ref="AE7" ca="1">IFERROR(HLOOKUP(INDIRECT("X7"),クラス・種目リスト!$A$2:$T$33,9,FALSE),"-")</f>
        <v>-</v>
      </c>
      <c r="AF7" s="66" t="str" cm="1">
        <f t="array" aca="1" ref="AF7" ca="1">IFERROR(HLOOKUP(INDIRECT("X7"),クラス・種目リスト!$A$2:$T$33,10,FALSE),"-")</f>
        <v>-</v>
      </c>
      <c r="AG7" s="66" t="str" cm="1">
        <f t="array" aca="1" ref="AG7" ca="1">IFERROR(HLOOKUP(INDIRECT("X7"),クラス・種目リスト!$A$2:$T$33,11,FALSE),"-")</f>
        <v>-</v>
      </c>
      <c r="AH7" s="66" t="str" cm="1">
        <f t="array" aca="1" ref="AH7" ca="1">IFERROR(HLOOKUP(INDIRECT("X7"),クラス・種目リスト!$A$2:$T$33,12,FALSE),"-")</f>
        <v>-</v>
      </c>
      <c r="AI7" s="66" t="str" cm="1">
        <f t="array" aca="1" ref="AI7" ca="1">IFERROR(HLOOKUP(INDIRECT("X7"),クラス・種目リスト!$A$2:$T$33,13,FALSE),"-")</f>
        <v>-</v>
      </c>
      <c r="AJ7" s="66" t="str" cm="1">
        <f t="array" aca="1" ref="AJ7" ca="1">IFERROR(HLOOKUP(INDIRECT("X7"),クラス・種目リスト!$A$2:$T$33,14,FALSE),"-")</f>
        <v>-</v>
      </c>
      <c r="AK7" s="66" t="str" cm="1">
        <f t="array" aca="1" ref="AK7" ca="1">IFERROR(HLOOKUP(INDIRECT("X7"),クラス・種目リスト!$A$2:$T$33,15,FALSE),"-")</f>
        <v>-</v>
      </c>
      <c r="AL7" s="66" t="str" cm="1">
        <f t="array" aca="1" ref="AL7" ca="1">IFERROR(HLOOKUP(INDIRECT("X7"),クラス・種目リスト!$A$2:$T$33,16,FALSE),"-")</f>
        <v>-</v>
      </c>
      <c r="AM7" s="66" t="str" cm="1">
        <f t="array" aca="1" ref="AM7" ca="1">IFERROR(HLOOKUP(INDIRECT("X7"),クラス・種目リスト!$A$2:$T$33,17,FALSE),"-")</f>
        <v>-</v>
      </c>
      <c r="AN7" s="66">
        <f ca="1">COUNTIF(Y7:AM7,H7)</f>
        <v>0</v>
      </c>
      <c r="AO7" s="66"/>
      <c r="AP7" s="66"/>
      <c r="AQ7" s="67" cm="1">
        <f t="array" aca="1" ref="AQ7" ca="1">INDIRECT("G7")</f>
        <v>0</v>
      </c>
      <c r="AR7" s="66" cm="1">
        <f t="array" aca="1" ref="AR7" ca="1">IF(INDIRECT("H7")="-",0,COUNTA(INDIRECT("H7")))</f>
        <v>0</v>
      </c>
    </row>
    <row r="8" spans="1:44" ht="19.5" customHeight="1" x14ac:dyDescent="0.15">
      <c r="A8" s="59"/>
      <c r="B8" s="155"/>
      <c r="C8" s="304" t="str">
        <f>IF(H8=0,"",IF(申込書!$B$4="","",SUBSTITUTE(SUBSTITUTE(申込書!$B$4,"学",""),"校","")))</f>
        <v/>
      </c>
      <c r="D8" s="305"/>
      <c r="E8" s="307" t="str">
        <f>IF(H8=0,"",IF(申込書!$D$4="","",SUBSTITUTE(SUBSTITUTE(申込書!$D$4,"学",""),"校","")))</f>
        <v/>
      </c>
      <c r="F8" s="309"/>
      <c r="G8" s="20"/>
      <c r="H8" s="23"/>
      <c r="I8" s="15"/>
      <c r="J8" s="16"/>
      <c r="K8" s="15"/>
      <c r="L8" s="17"/>
      <c r="M8" s="15"/>
      <c r="N8" s="17"/>
      <c r="O8" s="148" t="str">
        <f t="shared" si="0"/>
        <v/>
      </c>
      <c r="P8" s="313" t="str">
        <f t="shared" si="1"/>
        <v/>
      </c>
      <c r="Q8" s="314" t="str">
        <f>IF(H8=0,"",IF(申込書!$D$6="","",申込書!$D$6))</f>
        <v/>
      </c>
      <c r="R8" s="9"/>
      <c r="S8" s="9"/>
      <c r="T8" s="5"/>
      <c r="U8" s="141"/>
      <c r="V8" s="13"/>
      <c r="W8" s="95"/>
      <c r="X8" s="73" cm="1">
        <f t="array" aca="1" ref="X8" ca="1">INDIRECT("$G8")</f>
        <v>0</v>
      </c>
      <c r="Y8" s="66" t="str" cm="1">
        <f t="array" aca="1" ref="Y8" ca="1">IFERROR(HLOOKUP(INDIRECT("X8"),クラス・種目リスト!$A$2:$T$33,3,FALSE),"-")</f>
        <v>-</v>
      </c>
      <c r="Z8" s="66" t="str" cm="1">
        <f t="array" aca="1" ref="Z8" ca="1">IFERROR(HLOOKUP(INDIRECT("X8"),クラス・種目リスト!$A$2:$T$33,4,FALSE),"-")</f>
        <v>-</v>
      </c>
      <c r="AA8" s="66" t="str" cm="1">
        <f t="array" aca="1" ref="AA8" ca="1">IFERROR(HLOOKUP(INDIRECT("X8"),クラス・種目リスト!$A$2:$T$33,5,FALSE),"-")</f>
        <v>-</v>
      </c>
      <c r="AB8" s="66" t="str" cm="1">
        <f t="array" aca="1" ref="AB8" ca="1">IFERROR(HLOOKUP(INDIRECT("X8"),クラス・種目リスト!$A$2:$T$33,6,FALSE),"-")</f>
        <v>-</v>
      </c>
      <c r="AC8" s="66" t="str" cm="1">
        <f t="array" aca="1" ref="AC8" ca="1">IFERROR(HLOOKUP(INDIRECT("X8"),クラス・種目リスト!$A$2:$T$33,7,FALSE),"-")</f>
        <v>-</v>
      </c>
      <c r="AD8" s="66" t="str" cm="1">
        <f t="array" aca="1" ref="AD8" ca="1">IFERROR(HLOOKUP(INDIRECT("X8"),クラス・種目リスト!$A$2:$T$33,8,FALSE),"-")</f>
        <v>-</v>
      </c>
      <c r="AE8" s="66" t="str" cm="1">
        <f t="array" aca="1" ref="AE8" ca="1">IFERROR(HLOOKUP(INDIRECT("X8"),クラス・種目リスト!$A$2:$T$33,9,FALSE),"-")</f>
        <v>-</v>
      </c>
      <c r="AF8" s="66" t="str" cm="1">
        <f t="array" aca="1" ref="AF8" ca="1">IFERROR(HLOOKUP(INDIRECT("X8"),クラス・種目リスト!$A$2:$T$33,10,FALSE),"-")</f>
        <v>-</v>
      </c>
      <c r="AG8" s="66" t="str" cm="1">
        <f t="array" aca="1" ref="AG8" ca="1">IFERROR(HLOOKUP(INDIRECT("X8"),クラス・種目リスト!$A$2:$T$33,11,FALSE),"-")</f>
        <v>-</v>
      </c>
      <c r="AH8" s="66" t="str" cm="1">
        <f t="array" aca="1" ref="AH8" ca="1">IFERROR(HLOOKUP(INDIRECT("X8"),クラス・種目リスト!$A$2:$T$33,12,FALSE),"-")</f>
        <v>-</v>
      </c>
      <c r="AI8" s="66" t="str" cm="1">
        <f t="array" aca="1" ref="AI8" ca="1">IFERROR(HLOOKUP(INDIRECT("X8"),クラス・種目リスト!$A$2:$T$33,13,FALSE),"-")</f>
        <v>-</v>
      </c>
      <c r="AJ8" s="66" t="str" cm="1">
        <f t="array" aca="1" ref="AJ8" ca="1">IFERROR(HLOOKUP(INDIRECT("X8"),クラス・種目リスト!$A$2:$T$33,14,FALSE),"-")</f>
        <v>-</v>
      </c>
      <c r="AK8" s="66" t="str" cm="1">
        <f t="array" aca="1" ref="AK8" ca="1">IFERROR(HLOOKUP(INDIRECT("X8"),クラス・種目リスト!$A$2:$T$33,15,FALSE),"-")</f>
        <v>-</v>
      </c>
      <c r="AL8" s="66" t="str" cm="1">
        <f t="array" aca="1" ref="AL8" ca="1">IFERROR(HLOOKUP(INDIRECT("X8"),クラス・種目リスト!$A$2:$T$33,16,FALSE),"-")</f>
        <v>-</v>
      </c>
      <c r="AM8" s="66" t="str" cm="1">
        <f t="array" aca="1" ref="AM8" ca="1">IFERROR(HLOOKUP(INDIRECT("X8"),クラス・種目リスト!$A$2:$T$33,17,FALSE),"-")</f>
        <v>-</v>
      </c>
      <c r="AN8" s="66">
        <f t="shared" ref="AN8:AN23" ca="1" si="2">COUNTIF(Y8:AM8,H8)</f>
        <v>0</v>
      </c>
      <c r="AO8" s="66"/>
      <c r="AP8" s="66"/>
      <c r="AQ8" s="67" cm="1">
        <f t="array" aca="1" ref="AQ8" ca="1">INDIRECT("G8")</f>
        <v>0</v>
      </c>
      <c r="AR8" s="66" cm="1">
        <f t="array" aca="1" ref="AR8" ca="1">IF(INDIRECT("H8")="-",0,COUNTA(INDIRECT("H8")))</f>
        <v>0</v>
      </c>
    </row>
    <row r="9" spans="1:44" ht="19.5" customHeight="1" x14ac:dyDescent="0.15">
      <c r="A9" s="59"/>
      <c r="B9" s="155"/>
      <c r="C9" s="307" t="str">
        <f>IF(H9=0,"",IF(申込書!$B$4="","",SUBSTITUTE(SUBSTITUTE(申込書!$B$4,"学",""),"校","")))</f>
        <v/>
      </c>
      <c r="D9" s="308"/>
      <c r="E9" s="307" t="str">
        <f>IF(H9=0,"",IF(申込書!$D$4="","",SUBSTITUTE(SUBSTITUTE(申込書!$D$4,"学",""),"校","")))</f>
        <v/>
      </c>
      <c r="F9" s="309"/>
      <c r="G9" s="20"/>
      <c r="H9" s="23"/>
      <c r="I9" s="15"/>
      <c r="J9" s="16"/>
      <c r="K9" s="15"/>
      <c r="L9" s="17"/>
      <c r="M9" s="15"/>
      <c r="N9" s="17"/>
      <c r="O9" s="148" t="str">
        <f t="shared" si="0"/>
        <v/>
      </c>
      <c r="P9" s="313" t="str">
        <f t="shared" si="1"/>
        <v/>
      </c>
      <c r="Q9" s="314" t="str">
        <f>IF(H9=0,"",IF(申込書!$D$6="","",申込書!$D$6))</f>
        <v/>
      </c>
      <c r="R9" s="9"/>
      <c r="S9" s="9"/>
      <c r="T9" s="5"/>
      <c r="U9" s="141"/>
      <c r="V9" s="13"/>
      <c r="W9" s="95"/>
      <c r="X9" s="73" cm="1">
        <f t="array" aca="1" ref="X9" ca="1">INDIRECT("$G9")</f>
        <v>0</v>
      </c>
      <c r="Y9" s="66" t="str" cm="1">
        <f t="array" aca="1" ref="Y9" ca="1">IFERROR(HLOOKUP(INDIRECT("X9"),クラス・種目リスト!$A$2:$T$33,3,FALSE),"-")</f>
        <v>-</v>
      </c>
      <c r="Z9" s="66" t="str" cm="1">
        <f t="array" aca="1" ref="Z9" ca="1">IFERROR(HLOOKUP(INDIRECT("X9"),クラス・種目リスト!$A$2:$T$33,4,FALSE),"-")</f>
        <v>-</v>
      </c>
      <c r="AA9" s="66" t="str" cm="1">
        <f t="array" aca="1" ref="AA9" ca="1">IFERROR(HLOOKUP(INDIRECT("X9"),クラス・種目リスト!$A$2:$T$33,5,FALSE),"-")</f>
        <v>-</v>
      </c>
      <c r="AB9" s="66" t="str" cm="1">
        <f t="array" aca="1" ref="AB9" ca="1">IFERROR(HLOOKUP(INDIRECT("X9"),クラス・種目リスト!$A$2:$T$33,6,FALSE),"-")</f>
        <v>-</v>
      </c>
      <c r="AC9" s="66" t="str" cm="1">
        <f t="array" aca="1" ref="AC9" ca="1">IFERROR(HLOOKUP(INDIRECT("X9"),クラス・種目リスト!$A$2:$T$33,7,FALSE),"-")</f>
        <v>-</v>
      </c>
      <c r="AD9" s="66" t="str" cm="1">
        <f t="array" aca="1" ref="AD9" ca="1">IFERROR(HLOOKUP(INDIRECT("X9"),クラス・種目リスト!$A$2:$T$33,8,FALSE),"-")</f>
        <v>-</v>
      </c>
      <c r="AE9" s="66" t="str" cm="1">
        <f t="array" aca="1" ref="AE9" ca="1">IFERROR(HLOOKUP(INDIRECT("X9"),クラス・種目リスト!$A$2:$T$33,9,FALSE),"-")</f>
        <v>-</v>
      </c>
      <c r="AF9" s="66" t="str" cm="1">
        <f t="array" aca="1" ref="AF9" ca="1">IFERROR(HLOOKUP(INDIRECT("X9"),クラス・種目リスト!$A$2:$T$33,10,FALSE),"-")</f>
        <v>-</v>
      </c>
      <c r="AG9" s="66" t="str" cm="1">
        <f t="array" aca="1" ref="AG9" ca="1">IFERROR(HLOOKUP(INDIRECT("X9"),クラス・種目リスト!$A$2:$T$33,11,FALSE),"-")</f>
        <v>-</v>
      </c>
      <c r="AH9" s="66" t="str" cm="1">
        <f t="array" aca="1" ref="AH9" ca="1">IFERROR(HLOOKUP(INDIRECT("X9"),クラス・種目リスト!$A$2:$T$33,12,FALSE),"-")</f>
        <v>-</v>
      </c>
      <c r="AI9" s="66" t="str" cm="1">
        <f t="array" aca="1" ref="AI9" ca="1">IFERROR(HLOOKUP(INDIRECT("X9"),クラス・種目リスト!$A$2:$T$33,13,FALSE),"-")</f>
        <v>-</v>
      </c>
      <c r="AJ9" s="66" t="str" cm="1">
        <f t="array" aca="1" ref="AJ9" ca="1">IFERROR(HLOOKUP(INDIRECT("X9"),クラス・種目リスト!$A$2:$T$33,14,FALSE),"-")</f>
        <v>-</v>
      </c>
      <c r="AK9" s="66" t="str" cm="1">
        <f t="array" aca="1" ref="AK9" ca="1">IFERROR(HLOOKUP(INDIRECT("X9"),クラス・種目リスト!$A$2:$T$33,15,FALSE),"-")</f>
        <v>-</v>
      </c>
      <c r="AL9" s="66" t="str" cm="1">
        <f t="array" aca="1" ref="AL9" ca="1">IFERROR(HLOOKUP(INDIRECT("X9"),クラス・種目リスト!$A$2:$T$33,16,FALSE),"-")</f>
        <v>-</v>
      </c>
      <c r="AM9" s="66" t="str" cm="1">
        <f t="array" aca="1" ref="AM9" ca="1">IFERROR(HLOOKUP(INDIRECT("X9"),クラス・種目リスト!$A$2:$T$33,17,FALSE),"-")</f>
        <v>-</v>
      </c>
      <c r="AN9" s="66">
        <f t="shared" ca="1" si="2"/>
        <v>0</v>
      </c>
      <c r="AO9" s="66"/>
      <c r="AP9" s="66"/>
      <c r="AQ9" s="66" cm="1">
        <f t="array" aca="1" ref="AQ9" ca="1">INDIRECT("G9")</f>
        <v>0</v>
      </c>
      <c r="AR9" s="66" cm="1">
        <f t="array" aca="1" ref="AR9" ca="1">IF(INDIRECT("H9")="-",0,COUNTA(INDIRECT("H9")))</f>
        <v>0</v>
      </c>
    </row>
    <row r="10" spans="1:44" ht="19.5" customHeight="1" x14ac:dyDescent="0.15">
      <c r="A10" s="59"/>
      <c r="B10" s="155"/>
      <c r="C10" s="304" t="str">
        <f>IF(H10=0,"",IF(申込書!$B$4="","",SUBSTITUTE(SUBSTITUTE(申込書!$B$4,"学",""),"校","")))</f>
        <v/>
      </c>
      <c r="D10" s="305"/>
      <c r="E10" s="307" t="str">
        <f>IF(H10=0,"",IF(申込書!$D$4="","",SUBSTITUTE(SUBSTITUTE(申込書!$D$4,"学",""),"校","")))</f>
        <v/>
      </c>
      <c r="F10" s="309"/>
      <c r="G10" s="20"/>
      <c r="H10" s="23"/>
      <c r="I10" s="15"/>
      <c r="J10" s="16"/>
      <c r="K10" s="15"/>
      <c r="L10" s="17"/>
      <c r="M10" s="15"/>
      <c r="N10" s="17"/>
      <c r="O10" s="148" t="str">
        <f t="shared" si="0"/>
        <v/>
      </c>
      <c r="P10" s="313" t="str">
        <f t="shared" si="1"/>
        <v/>
      </c>
      <c r="Q10" s="314" t="str">
        <f>IF(H10=0,"",IF(申込書!$D$6="","",申込書!$D$6))</f>
        <v/>
      </c>
      <c r="R10" s="9"/>
      <c r="S10" s="9"/>
      <c r="T10" s="5"/>
      <c r="U10" s="141"/>
      <c r="V10" s="13"/>
      <c r="W10" s="95"/>
      <c r="X10" s="73" cm="1">
        <f t="array" aca="1" ref="X10" ca="1">INDIRECT("$G10")</f>
        <v>0</v>
      </c>
      <c r="Y10" s="66" t="str" cm="1">
        <f t="array" aca="1" ref="Y10" ca="1">IFERROR(HLOOKUP(INDIRECT("X10"),クラス・種目リスト!$A$2:$T$33,3,FALSE),"-")</f>
        <v>-</v>
      </c>
      <c r="Z10" s="66" t="str" cm="1">
        <f t="array" aca="1" ref="Z10" ca="1">IFERROR(HLOOKUP(INDIRECT("X10"),クラス・種目リスト!$A$2:$T$33,4,FALSE),"-")</f>
        <v>-</v>
      </c>
      <c r="AA10" s="66" t="str" cm="1">
        <f t="array" aca="1" ref="AA10" ca="1">IFERROR(HLOOKUP(INDIRECT("X10"),クラス・種目リスト!$A$2:$T$33,5,FALSE),"-")</f>
        <v>-</v>
      </c>
      <c r="AB10" s="66" t="str" cm="1">
        <f t="array" aca="1" ref="AB10" ca="1">IFERROR(HLOOKUP(INDIRECT("X10"),クラス・種目リスト!$A$2:$T$33,6,FALSE),"-")</f>
        <v>-</v>
      </c>
      <c r="AC10" s="66" t="str" cm="1">
        <f t="array" aca="1" ref="AC10" ca="1">IFERROR(HLOOKUP(INDIRECT("X10"),クラス・種目リスト!$A$2:$T$33,7,FALSE),"-")</f>
        <v>-</v>
      </c>
      <c r="AD10" s="66" t="str" cm="1">
        <f t="array" aca="1" ref="AD10" ca="1">IFERROR(HLOOKUP(INDIRECT("X10"),クラス・種目リスト!$A$2:$T$33,8,FALSE),"-")</f>
        <v>-</v>
      </c>
      <c r="AE10" s="66" t="str" cm="1">
        <f t="array" aca="1" ref="AE10" ca="1">IFERROR(HLOOKUP(INDIRECT("X10"),クラス・種目リスト!$A$2:$T$33,9,FALSE),"-")</f>
        <v>-</v>
      </c>
      <c r="AF10" s="66" t="str" cm="1">
        <f t="array" aca="1" ref="AF10" ca="1">IFERROR(HLOOKUP(INDIRECT("X10"),クラス・種目リスト!$A$2:$T$33,10,FALSE),"-")</f>
        <v>-</v>
      </c>
      <c r="AG10" s="66" t="str" cm="1">
        <f t="array" aca="1" ref="AG10" ca="1">IFERROR(HLOOKUP(INDIRECT("X10"),クラス・種目リスト!$A$2:$T$33,11,FALSE),"-")</f>
        <v>-</v>
      </c>
      <c r="AH10" s="66" t="str" cm="1">
        <f t="array" aca="1" ref="AH10" ca="1">IFERROR(HLOOKUP(INDIRECT("X10"),クラス・種目リスト!$A$2:$T$33,12,FALSE),"-")</f>
        <v>-</v>
      </c>
      <c r="AI10" s="66" t="str" cm="1">
        <f t="array" aca="1" ref="AI10" ca="1">IFERROR(HLOOKUP(INDIRECT("X10"),クラス・種目リスト!$A$2:$T$33,13,FALSE),"-")</f>
        <v>-</v>
      </c>
      <c r="AJ10" s="66" t="str" cm="1">
        <f t="array" aca="1" ref="AJ10" ca="1">IFERROR(HLOOKUP(INDIRECT("X10"),クラス・種目リスト!$A$2:$T$33,14,FALSE),"-")</f>
        <v>-</v>
      </c>
      <c r="AK10" s="66" t="str" cm="1">
        <f t="array" aca="1" ref="AK10" ca="1">IFERROR(HLOOKUP(INDIRECT("X10"),クラス・種目リスト!$A$2:$T$33,15,FALSE),"-")</f>
        <v>-</v>
      </c>
      <c r="AL10" s="66" t="str" cm="1">
        <f t="array" aca="1" ref="AL10" ca="1">IFERROR(HLOOKUP(INDIRECT("X10"),クラス・種目リスト!$A$2:$T$33,16,FALSE),"-")</f>
        <v>-</v>
      </c>
      <c r="AM10" s="66" t="str" cm="1">
        <f t="array" aca="1" ref="AM10" ca="1">IFERROR(HLOOKUP(INDIRECT("X10"),クラス・種目リスト!$A$2:$T$33,17,FALSE),"-")</f>
        <v>-</v>
      </c>
      <c r="AN10" s="66">
        <f t="shared" ca="1" si="2"/>
        <v>0</v>
      </c>
      <c r="AO10" s="66"/>
      <c r="AP10" s="66"/>
      <c r="AQ10" s="66" cm="1">
        <f t="array" aca="1" ref="AQ10" ca="1">INDIRECT("G10")</f>
        <v>0</v>
      </c>
      <c r="AR10" s="66" cm="1">
        <f t="array" aca="1" ref="AR10" ca="1">IF(INDIRECT("H10")="-",0,COUNTA(INDIRECT("H10")))</f>
        <v>0</v>
      </c>
    </row>
    <row r="11" spans="1:44" ht="19.5" customHeight="1" x14ac:dyDescent="0.15">
      <c r="A11" s="59"/>
      <c r="B11" s="155"/>
      <c r="C11" s="307" t="str">
        <f>IF(H11=0,"",IF(申込書!$B$4="","",SUBSTITUTE(SUBSTITUTE(申込書!$B$4,"学",""),"校","")))</f>
        <v/>
      </c>
      <c r="D11" s="308"/>
      <c r="E11" s="307" t="str">
        <f>IF(H11=0,"",IF(申込書!$D$4="","",SUBSTITUTE(SUBSTITUTE(申込書!$D$4,"学",""),"校","")))</f>
        <v/>
      </c>
      <c r="F11" s="309"/>
      <c r="G11" s="20"/>
      <c r="H11" s="23"/>
      <c r="I11" s="15"/>
      <c r="J11" s="16"/>
      <c r="K11" s="15"/>
      <c r="L11" s="17"/>
      <c r="M11" s="15"/>
      <c r="N11" s="17"/>
      <c r="O11" s="148" t="str">
        <f t="shared" si="0"/>
        <v/>
      </c>
      <c r="P11" s="313" t="str">
        <f t="shared" si="1"/>
        <v/>
      </c>
      <c r="Q11" s="314" t="str">
        <f>IF(H11=0,"",IF(申込書!$D$6="","",申込書!$D$6))</f>
        <v/>
      </c>
      <c r="R11" s="9"/>
      <c r="S11" s="9"/>
      <c r="T11" s="5"/>
      <c r="U11" s="141"/>
      <c r="V11" s="13"/>
      <c r="W11" s="95"/>
      <c r="X11" s="73" cm="1">
        <f t="array" aca="1" ref="X11" ca="1">INDIRECT("$G11")</f>
        <v>0</v>
      </c>
      <c r="Y11" s="66" t="str" cm="1">
        <f t="array" aca="1" ref="Y11" ca="1">IFERROR(HLOOKUP(INDIRECT("X11"),クラス・種目リスト!$A$2:$T$33,3,FALSE),"-")</f>
        <v>-</v>
      </c>
      <c r="Z11" s="66" t="str" cm="1">
        <f t="array" aca="1" ref="Z11" ca="1">IFERROR(HLOOKUP(INDIRECT("X11"),クラス・種目リスト!$A$2:$T$33,4,FALSE),"-")</f>
        <v>-</v>
      </c>
      <c r="AA11" s="66" t="str" cm="1">
        <f t="array" aca="1" ref="AA11" ca="1">IFERROR(HLOOKUP(INDIRECT("X11"),クラス・種目リスト!$A$2:$T$33,5,FALSE),"-")</f>
        <v>-</v>
      </c>
      <c r="AB11" s="66" t="str" cm="1">
        <f t="array" aca="1" ref="AB11" ca="1">IFERROR(HLOOKUP(INDIRECT("X11"),クラス・種目リスト!$A$2:$T$33,6,FALSE),"-")</f>
        <v>-</v>
      </c>
      <c r="AC11" s="66" t="str" cm="1">
        <f t="array" aca="1" ref="AC11" ca="1">IFERROR(HLOOKUP(INDIRECT("X11"),クラス・種目リスト!$A$2:$T$33,7,FALSE),"-")</f>
        <v>-</v>
      </c>
      <c r="AD11" s="66" t="str" cm="1">
        <f t="array" aca="1" ref="AD11" ca="1">IFERROR(HLOOKUP(INDIRECT("X11"),クラス・種目リスト!$A$2:$T$33,8,FALSE),"-")</f>
        <v>-</v>
      </c>
      <c r="AE11" s="66" t="str" cm="1">
        <f t="array" aca="1" ref="AE11" ca="1">IFERROR(HLOOKUP(INDIRECT("X11"),クラス・種目リスト!$A$2:$T$33,9,FALSE),"-")</f>
        <v>-</v>
      </c>
      <c r="AF11" s="66" t="str" cm="1">
        <f t="array" aca="1" ref="AF11" ca="1">IFERROR(HLOOKUP(INDIRECT("X11"),クラス・種目リスト!$A$2:$T$33,10,FALSE),"-")</f>
        <v>-</v>
      </c>
      <c r="AG11" s="66" t="str" cm="1">
        <f t="array" aca="1" ref="AG11" ca="1">IFERROR(HLOOKUP(INDIRECT("X11"),クラス・種目リスト!$A$2:$T$33,11,FALSE),"-")</f>
        <v>-</v>
      </c>
      <c r="AH11" s="66" t="str" cm="1">
        <f t="array" aca="1" ref="AH11" ca="1">IFERROR(HLOOKUP(INDIRECT("X11"),クラス・種目リスト!$A$2:$T$33,12,FALSE),"-")</f>
        <v>-</v>
      </c>
      <c r="AI11" s="66" t="str" cm="1">
        <f t="array" aca="1" ref="AI11" ca="1">IFERROR(HLOOKUP(INDIRECT("X11"),クラス・種目リスト!$A$2:$T$33,13,FALSE),"-")</f>
        <v>-</v>
      </c>
      <c r="AJ11" s="66" t="str" cm="1">
        <f t="array" aca="1" ref="AJ11" ca="1">IFERROR(HLOOKUP(INDIRECT("X11"),クラス・種目リスト!$A$2:$T$33,14,FALSE),"-")</f>
        <v>-</v>
      </c>
      <c r="AK11" s="66" t="str" cm="1">
        <f t="array" aca="1" ref="AK11" ca="1">IFERROR(HLOOKUP(INDIRECT("X11"),クラス・種目リスト!$A$2:$T$33,15,FALSE),"-")</f>
        <v>-</v>
      </c>
      <c r="AL11" s="66" t="str" cm="1">
        <f t="array" aca="1" ref="AL11" ca="1">IFERROR(HLOOKUP(INDIRECT("X11"),クラス・種目リスト!$A$2:$T$33,16,FALSE),"-")</f>
        <v>-</v>
      </c>
      <c r="AM11" s="66" t="str" cm="1">
        <f t="array" aca="1" ref="AM11" ca="1">IFERROR(HLOOKUP(INDIRECT("X11"),クラス・種目リスト!$A$2:$T$33,17,FALSE),"-")</f>
        <v>-</v>
      </c>
      <c r="AN11" s="66">
        <f t="shared" ca="1" si="2"/>
        <v>0</v>
      </c>
      <c r="AO11" s="66"/>
      <c r="AP11" s="66"/>
      <c r="AQ11" s="66" cm="1">
        <f t="array" aca="1" ref="AQ11" ca="1">INDIRECT("G11")</f>
        <v>0</v>
      </c>
      <c r="AR11" s="66" cm="1">
        <f t="array" aca="1" ref="AR11" ca="1">IF(INDIRECT("H11")="-",0,COUNTA(INDIRECT("H11")))</f>
        <v>0</v>
      </c>
    </row>
    <row r="12" spans="1:44" ht="19.5" customHeight="1" x14ac:dyDescent="0.15">
      <c r="A12" s="59"/>
      <c r="B12" s="155"/>
      <c r="C12" s="304" t="str">
        <f>IF(H12=0,"",IF(申込書!$B$4="","",SUBSTITUTE(SUBSTITUTE(申込書!$B$4,"学",""),"校","")))</f>
        <v/>
      </c>
      <c r="D12" s="305"/>
      <c r="E12" s="307" t="str">
        <f>IF(H12=0,"",IF(申込書!$D$4="","",SUBSTITUTE(SUBSTITUTE(申込書!$D$4,"学",""),"校","")))</f>
        <v/>
      </c>
      <c r="F12" s="309"/>
      <c r="G12" s="20"/>
      <c r="H12" s="23"/>
      <c r="I12" s="15"/>
      <c r="J12" s="16"/>
      <c r="K12" s="15"/>
      <c r="L12" s="17"/>
      <c r="M12" s="15"/>
      <c r="N12" s="17"/>
      <c r="O12" s="148" t="str">
        <f t="shared" si="0"/>
        <v/>
      </c>
      <c r="P12" s="313" t="str">
        <f t="shared" si="1"/>
        <v/>
      </c>
      <c r="Q12" s="314" t="str">
        <f>IF(H12=0,"",IF(申込書!$D$6="","",申込書!$D$6))</f>
        <v/>
      </c>
      <c r="R12" s="9"/>
      <c r="S12" s="9"/>
      <c r="T12" s="5"/>
      <c r="U12" s="141"/>
      <c r="V12" s="13"/>
      <c r="W12" s="95"/>
      <c r="X12" s="73" cm="1">
        <f t="array" aca="1" ref="X12" ca="1">INDIRECT("$G12")</f>
        <v>0</v>
      </c>
      <c r="Y12" s="66" t="str" cm="1">
        <f t="array" aca="1" ref="Y12" ca="1">IFERROR(HLOOKUP(INDIRECT("X12"),クラス・種目リスト!$A$2:$T$33,3,FALSE),"-")</f>
        <v>-</v>
      </c>
      <c r="Z12" s="66" t="str" cm="1">
        <f t="array" aca="1" ref="Z12" ca="1">IFERROR(HLOOKUP(INDIRECT("X12"),クラス・種目リスト!$A$2:$T$33,4,FALSE),"-")</f>
        <v>-</v>
      </c>
      <c r="AA12" s="66" t="str" cm="1">
        <f t="array" aca="1" ref="AA12" ca="1">IFERROR(HLOOKUP(INDIRECT("X12"),クラス・種目リスト!$A$2:$T$33,5,FALSE),"-")</f>
        <v>-</v>
      </c>
      <c r="AB12" s="66" t="str" cm="1">
        <f t="array" aca="1" ref="AB12" ca="1">IFERROR(HLOOKUP(INDIRECT("X12"),クラス・種目リスト!$A$2:$T$33,6,FALSE),"-")</f>
        <v>-</v>
      </c>
      <c r="AC12" s="66" t="str" cm="1">
        <f t="array" aca="1" ref="AC12" ca="1">IFERROR(HLOOKUP(INDIRECT("X12"),クラス・種目リスト!$A$2:$T$33,7,FALSE),"-")</f>
        <v>-</v>
      </c>
      <c r="AD12" s="66" t="str" cm="1">
        <f t="array" aca="1" ref="AD12" ca="1">IFERROR(HLOOKUP(INDIRECT("X12"),クラス・種目リスト!$A$2:$T$33,8,FALSE),"-")</f>
        <v>-</v>
      </c>
      <c r="AE12" s="66" t="str" cm="1">
        <f t="array" aca="1" ref="AE12" ca="1">IFERROR(HLOOKUP(INDIRECT("X12"),クラス・種目リスト!$A$2:$T$33,9,FALSE),"-")</f>
        <v>-</v>
      </c>
      <c r="AF12" s="66" t="str" cm="1">
        <f t="array" aca="1" ref="AF12" ca="1">IFERROR(HLOOKUP(INDIRECT("X12"),クラス・種目リスト!$A$2:$T$33,10,FALSE),"-")</f>
        <v>-</v>
      </c>
      <c r="AG12" s="66" t="str" cm="1">
        <f t="array" aca="1" ref="AG12" ca="1">IFERROR(HLOOKUP(INDIRECT("X12"),クラス・種目リスト!$A$2:$T$33,11,FALSE),"-")</f>
        <v>-</v>
      </c>
      <c r="AH12" s="66" t="str" cm="1">
        <f t="array" aca="1" ref="AH12" ca="1">IFERROR(HLOOKUP(INDIRECT("X12"),クラス・種目リスト!$A$2:$T$33,12,FALSE),"-")</f>
        <v>-</v>
      </c>
      <c r="AI12" s="66" t="str" cm="1">
        <f t="array" aca="1" ref="AI12" ca="1">IFERROR(HLOOKUP(INDIRECT("X12"),クラス・種目リスト!$A$2:$T$33,13,FALSE),"-")</f>
        <v>-</v>
      </c>
      <c r="AJ12" s="66" t="str" cm="1">
        <f t="array" aca="1" ref="AJ12" ca="1">IFERROR(HLOOKUP(INDIRECT("X12"),クラス・種目リスト!$A$2:$T$33,14,FALSE),"-")</f>
        <v>-</v>
      </c>
      <c r="AK12" s="66" t="str" cm="1">
        <f t="array" aca="1" ref="AK12" ca="1">IFERROR(HLOOKUP(INDIRECT("X12"),クラス・種目リスト!$A$2:$T$33,15,FALSE),"-")</f>
        <v>-</v>
      </c>
      <c r="AL12" s="66" t="str" cm="1">
        <f t="array" aca="1" ref="AL12" ca="1">IFERROR(HLOOKUP(INDIRECT("X12"),クラス・種目リスト!$A$2:$T$33,16,FALSE),"-")</f>
        <v>-</v>
      </c>
      <c r="AM12" s="66" t="str" cm="1">
        <f t="array" aca="1" ref="AM12" ca="1">IFERROR(HLOOKUP(INDIRECT("X12"),クラス・種目リスト!$A$2:$T$33,17,FALSE),"-")</f>
        <v>-</v>
      </c>
      <c r="AN12" s="66">
        <f t="shared" ca="1" si="2"/>
        <v>0</v>
      </c>
      <c r="AO12" s="66"/>
      <c r="AP12" s="66"/>
      <c r="AQ12" s="66" cm="1">
        <f t="array" aca="1" ref="AQ12" ca="1">INDIRECT("G12")</f>
        <v>0</v>
      </c>
      <c r="AR12" s="66" cm="1">
        <f t="array" aca="1" ref="AR12" ca="1">IF(INDIRECT("H12")="-",0,COUNTA(INDIRECT("H12")))</f>
        <v>0</v>
      </c>
    </row>
    <row r="13" spans="1:44" ht="19.5" customHeight="1" x14ac:dyDescent="0.15">
      <c r="A13" s="59"/>
      <c r="B13" s="155"/>
      <c r="C13" s="307" t="str">
        <f>IF(H13=0,"",IF(申込書!$B$4="","",SUBSTITUTE(SUBSTITUTE(申込書!$B$4,"学",""),"校","")))</f>
        <v/>
      </c>
      <c r="D13" s="308"/>
      <c r="E13" s="307" t="str">
        <f>IF(H13=0,"",IF(申込書!$D$4="","",SUBSTITUTE(SUBSTITUTE(申込書!$D$4,"学",""),"校","")))</f>
        <v/>
      </c>
      <c r="F13" s="309"/>
      <c r="G13" s="20"/>
      <c r="H13" s="23"/>
      <c r="I13" s="15"/>
      <c r="J13" s="16"/>
      <c r="K13" s="15"/>
      <c r="L13" s="17"/>
      <c r="M13" s="15"/>
      <c r="N13" s="17"/>
      <c r="O13" s="148" t="str">
        <f t="shared" si="0"/>
        <v/>
      </c>
      <c r="P13" s="313" t="str">
        <f t="shared" si="1"/>
        <v/>
      </c>
      <c r="Q13" s="314" t="str">
        <f>IF(H13=0,"",IF(申込書!$D$6="","",申込書!$D$6))</f>
        <v/>
      </c>
      <c r="R13" s="9"/>
      <c r="S13" s="9"/>
      <c r="T13" s="5"/>
      <c r="U13" s="141"/>
      <c r="V13" s="13"/>
      <c r="W13" s="95"/>
      <c r="X13" s="73" cm="1">
        <f t="array" aca="1" ref="X13" ca="1">INDIRECT("$G13")</f>
        <v>0</v>
      </c>
      <c r="Y13" s="66" t="str" cm="1">
        <f t="array" aca="1" ref="Y13" ca="1">IFERROR(HLOOKUP(INDIRECT("X13"),クラス・種目リスト!$A$2:$T$33,3,FALSE),"-")</f>
        <v>-</v>
      </c>
      <c r="Z13" s="66" t="str" cm="1">
        <f t="array" aca="1" ref="Z13" ca="1">IFERROR(HLOOKUP(INDIRECT("X13"),クラス・種目リスト!$A$2:$T$33,4,FALSE),"-")</f>
        <v>-</v>
      </c>
      <c r="AA13" s="66" t="str" cm="1">
        <f t="array" aca="1" ref="AA13" ca="1">IFERROR(HLOOKUP(INDIRECT("X13"),クラス・種目リスト!$A$2:$T$33,5,FALSE),"-")</f>
        <v>-</v>
      </c>
      <c r="AB13" s="66" t="str" cm="1">
        <f t="array" aca="1" ref="AB13" ca="1">IFERROR(HLOOKUP(INDIRECT("X13"),クラス・種目リスト!$A$2:$T$33,6,FALSE),"-")</f>
        <v>-</v>
      </c>
      <c r="AC13" s="66" t="str" cm="1">
        <f t="array" aca="1" ref="AC13" ca="1">IFERROR(HLOOKUP(INDIRECT("X13"),クラス・種目リスト!$A$2:$T$33,7,FALSE),"-")</f>
        <v>-</v>
      </c>
      <c r="AD13" s="66" t="str" cm="1">
        <f t="array" aca="1" ref="AD13" ca="1">IFERROR(HLOOKUP(INDIRECT("X13"),クラス・種目リスト!$A$2:$T$33,8,FALSE),"-")</f>
        <v>-</v>
      </c>
      <c r="AE13" s="66" t="str" cm="1">
        <f t="array" aca="1" ref="AE13" ca="1">IFERROR(HLOOKUP(INDIRECT("X13"),クラス・種目リスト!$A$2:$T$33,9,FALSE),"-")</f>
        <v>-</v>
      </c>
      <c r="AF13" s="66" t="str" cm="1">
        <f t="array" aca="1" ref="AF13" ca="1">IFERROR(HLOOKUP(INDIRECT("X13"),クラス・種目リスト!$A$2:$T$33,10,FALSE),"-")</f>
        <v>-</v>
      </c>
      <c r="AG13" s="66" t="str" cm="1">
        <f t="array" aca="1" ref="AG13" ca="1">IFERROR(HLOOKUP(INDIRECT("X13"),クラス・種目リスト!$A$2:$T$33,11,FALSE),"-")</f>
        <v>-</v>
      </c>
      <c r="AH13" s="66" t="str" cm="1">
        <f t="array" aca="1" ref="AH13" ca="1">IFERROR(HLOOKUP(INDIRECT("X13"),クラス・種目リスト!$A$2:$T$33,12,FALSE),"-")</f>
        <v>-</v>
      </c>
      <c r="AI13" s="66" t="str" cm="1">
        <f t="array" aca="1" ref="AI13" ca="1">IFERROR(HLOOKUP(INDIRECT("X13"),クラス・種目リスト!$A$2:$T$33,13,FALSE),"-")</f>
        <v>-</v>
      </c>
      <c r="AJ13" s="66" t="str" cm="1">
        <f t="array" aca="1" ref="AJ13" ca="1">IFERROR(HLOOKUP(INDIRECT("X13"),クラス・種目リスト!$A$2:$T$33,14,FALSE),"-")</f>
        <v>-</v>
      </c>
      <c r="AK13" s="66" t="str" cm="1">
        <f t="array" aca="1" ref="AK13" ca="1">IFERROR(HLOOKUP(INDIRECT("X13"),クラス・種目リスト!$A$2:$T$33,15,FALSE),"-")</f>
        <v>-</v>
      </c>
      <c r="AL13" s="66" t="str" cm="1">
        <f t="array" aca="1" ref="AL13" ca="1">IFERROR(HLOOKUP(INDIRECT("X13"),クラス・種目リスト!$A$2:$T$33,16,FALSE),"-")</f>
        <v>-</v>
      </c>
      <c r="AM13" s="66" t="str" cm="1">
        <f t="array" aca="1" ref="AM13" ca="1">IFERROR(HLOOKUP(INDIRECT("X13"),クラス・種目リスト!$A$2:$T$33,17,FALSE),"-")</f>
        <v>-</v>
      </c>
      <c r="AN13" s="66">
        <f t="shared" ca="1" si="2"/>
        <v>0</v>
      </c>
      <c r="AO13" s="66"/>
      <c r="AP13" s="66"/>
      <c r="AQ13" s="66" cm="1">
        <f t="array" aca="1" ref="AQ13" ca="1">INDIRECT("G13")</f>
        <v>0</v>
      </c>
      <c r="AR13" s="66" cm="1">
        <f t="array" aca="1" ref="AR13" ca="1">IF(INDIRECT("H13")="-",0,COUNTA(INDIRECT("H13")))</f>
        <v>0</v>
      </c>
    </row>
    <row r="14" spans="1:44" ht="19.5" customHeight="1" x14ac:dyDescent="0.15">
      <c r="A14" s="59"/>
      <c r="B14" s="155"/>
      <c r="C14" s="304" t="str">
        <f>IF(H14=0,"",IF(申込書!$B$4="","",SUBSTITUTE(SUBSTITUTE(申込書!$B$4,"学",""),"校","")))</f>
        <v/>
      </c>
      <c r="D14" s="305"/>
      <c r="E14" s="307" t="str">
        <f>IF(H14=0,"",IF(申込書!$D$4="","",SUBSTITUTE(SUBSTITUTE(申込書!$D$4,"学",""),"校","")))</f>
        <v/>
      </c>
      <c r="F14" s="309"/>
      <c r="G14" s="20"/>
      <c r="H14" s="23"/>
      <c r="I14" s="15"/>
      <c r="J14" s="16"/>
      <c r="K14" s="15"/>
      <c r="L14" s="17"/>
      <c r="M14" s="15"/>
      <c r="N14" s="17"/>
      <c r="O14" s="148" t="str">
        <f t="shared" si="0"/>
        <v/>
      </c>
      <c r="P14" s="313" t="str">
        <f t="shared" si="1"/>
        <v/>
      </c>
      <c r="Q14" s="314" t="str">
        <f>IF(H14=0,"",IF(申込書!$D$6="","",申込書!$D$6))</f>
        <v/>
      </c>
      <c r="R14" s="9"/>
      <c r="S14" s="9"/>
      <c r="T14" s="5"/>
      <c r="U14" s="141"/>
      <c r="V14" s="13"/>
      <c r="W14" s="95"/>
      <c r="X14" s="73" cm="1">
        <f t="array" aca="1" ref="X14" ca="1">INDIRECT("$G14")</f>
        <v>0</v>
      </c>
      <c r="Y14" s="66" t="str" cm="1">
        <f t="array" aca="1" ref="Y14" ca="1">IFERROR(HLOOKUP(INDIRECT("X14"),クラス・種目リスト!$A$2:$T$33,3,FALSE),"-")</f>
        <v>-</v>
      </c>
      <c r="Z14" s="66" t="str" cm="1">
        <f t="array" aca="1" ref="Z14" ca="1">IFERROR(HLOOKUP(INDIRECT("X14"),クラス・種目リスト!$A$2:$T$33,4,FALSE),"-")</f>
        <v>-</v>
      </c>
      <c r="AA14" s="66" t="str" cm="1">
        <f t="array" aca="1" ref="AA14" ca="1">IFERROR(HLOOKUP(INDIRECT("X14"),クラス・種目リスト!$A$2:$T$33,5,FALSE),"-")</f>
        <v>-</v>
      </c>
      <c r="AB14" s="66" t="str" cm="1">
        <f t="array" aca="1" ref="AB14" ca="1">IFERROR(HLOOKUP(INDIRECT("X14"),クラス・種目リスト!$A$2:$T$33,6,FALSE),"-")</f>
        <v>-</v>
      </c>
      <c r="AC14" s="66" t="str" cm="1">
        <f t="array" aca="1" ref="AC14" ca="1">IFERROR(HLOOKUP(INDIRECT("X14"),クラス・種目リスト!$A$2:$T$33,7,FALSE),"-")</f>
        <v>-</v>
      </c>
      <c r="AD14" s="66" t="str" cm="1">
        <f t="array" aca="1" ref="AD14" ca="1">IFERROR(HLOOKUP(INDIRECT("X14"),クラス・種目リスト!$A$2:$T$33,8,FALSE),"-")</f>
        <v>-</v>
      </c>
      <c r="AE14" s="66" t="str" cm="1">
        <f t="array" aca="1" ref="AE14" ca="1">IFERROR(HLOOKUP(INDIRECT("X14"),クラス・種目リスト!$A$2:$T$33,9,FALSE),"-")</f>
        <v>-</v>
      </c>
      <c r="AF14" s="66" t="str" cm="1">
        <f t="array" aca="1" ref="AF14" ca="1">IFERROR(HLOOKUP(INDIRECT("X14"),クラス・種目リスト!$A$2:$T$33,10,FALSE),"-")</f>
        <v>-</v>
      </c>
      <c r="AG14" s="66" t="str" cm="1">
        <f t="array" aca="1" ref="AG14" ca="1">IFERROR(HLOOKUP(INDIRECT("X14"),クラス・種目リスト!$A$2:$T$33,11,FALSE),"-")</f>
        <v>-</v>
      </c>
      <c r="AH14" s="66" t="str" cm="1">
        <f t="array" aca="1" ref="AH14" ca="1">IFERROR(HLOOKUP(INDIRECT("X14"),クラス・種目リスト!$A$2:$T$33,12,FALSE),"-")</f>
        <v>-</v>
      </c>
      <c r="AI14" s="66" t="str" cm="1">
        <f t="array" aca="1" ref="AI14" ca="1">IFERROR(HLOOKUP(INDIRECT("X14"),クラス・種目リスト!$A$2:$T$33,13,FALSE),"-")</f>
        <v>-</v>
      </c>
      <c r="AJ14" s="66" t="str" cm="1">
        <f t="array" aca="1" ref="AJ14" ca="1">IFERROR(HLOOKUP(INDIRECT("X14"),クラス・種目リスト!$A$2:$T$33,14,FALSE),"-")</f>
        <v>-</v>
      </c>
      <c r="AK14" s="66" t="str" cm="1">
        <f t="array" aca="1" ref="AK14" ca="1">IFERROR(HLOOKUP(INDIRECT("X14"),クラス・種目リスト!$A$2:$T$33,15,FALSE),"-")</f>
        <v>-</v>
      </c>
      <c r="AL14" s="66" t="str" cm="1">
        <f t="array" aca="1" ref="AL14" ca="1">IFERROR(HLOOKUP(INDIRECT("X14"),クラス・種目リスト!$A$2:$T$33,16,FALSE),"-")</f>
        <v>-</v>
      </c>
      <c r="AM14" s="66" t="str" cm="1">
        <f t="array" aca="1" ref="AM14" ca="1">IFERROR(HLOOKUP(INDIRECT("X14"),クラス・種目リスト!$A$2:$T$33,17,FALSE),"-")</f>
        <v>-</v>
      </c>
      <c r="AN14" s="66">
        <f t="shared" ca="1" si="2"/>
        <v>0</v>
      </c>
      <c r="AO14" s="66"/>
      <c r="AP14" s="66"/>
      <c r="AQ14" s="66" cm="1">
        <f t="array" aca="1" ref="AQ14" ca="1">INDIRECT("G14")</f>
        <v>0</v>
      </c>
      <c r="AR14" s="66" cm="1">
        <f t="array" aca="1" ref="AR14" ca="1">IF(INDIRECT("H14")="-",0,COUNTA(INDIRECT("H14")))</f>
        <v>0</v>
      </c>
    </row>
    <row r="15" spans="1:44" ht="19.5" customHeight="1" x14ac:dyDescent="0.15">
      <c r="A15" s="59"/>
      <c r="B15" s="155"/>
      <c r="C15" s="307" t="str">
        <f>IF(H15=0,"",IF(申込書!$B$4="","",SUBSTITUTE(SUBSTITUTE(申込書!$B$4,"学",""),"校","")))</f>
        <v/>
      </c>
      <c r="D15" s="308"/>
      <c r="E15" s="307" t="str">
        <f>IF(H15=0,"",IF(申込書!$D$4="","",SUBSTITUTE(SUBSTITUTE(申込書!$D$4,"学",""),"校","")))</f>
        <v/>
      </c>
      <c r="F15" s="309"/>
      <c r="G15" s="20"/>
      <c r="H15" s="23"/>
      <c r="I15" s="15"/>
      <c r="J15" s="16"/>
      <c r="K15" s="15"/>
      <c r="L15" s="17"/>
      <c r="M15" s="15"/>
      <c r="N15" s="17"/>
      <c r="O15" s="148" t="str">
        <f t="shared" si="0"/>
        <v/>
      </c>
      <c r="P15" s="313" t="str">
        <f t="shared" si="1"/>
        <v/>
      </c>
      <c r="Q15" s="314" t="str">
        <f>IF(H15=0,"",IF(申込書!$D$6="","",申込書!$D$6))</f>
        <v/>
      </c>
      <c r="R15" s="9"/>
      <c r="S15" s="9"/>
      <c r="T15" s="5"/>
      <c r="U15" s="141"/>
      <c r="V15" s="13"/>
      <c r="W15" s="95"/>
      <c r="X15" s="73" cm="1">
        <f t="array" aca="1" ref="X15" ca="1">INDIRECT("$G15")</f>
        <v>0</v>
      </c>
      <c r="Y15" s="66" t="str" cm="1">
        <f t="array" aca="1" ref="Y15" ca="1">IFERROR(HLOOKUP(INDIRECT("X15"),クラス・種目リスト!$A$2:$T$33,3,FALSE),"-")</f>
        <v>-</v>
      </c>
      <c r="Z15" s="66" t="str" cm="1">
        <f t="array" aca="1" ref="Z15" ca="1">IFERROR(HLOOKUP(INDIRECT("X15"),クラス・種目リスト!$A$2:$T$33,4,FALSE),"-")</f>
        <v>-</v>
      </c>
      <c r="AA15" s="66" t="str" cm="1">
        <f t="array" aca="1" ref="AA15" ca="1">IFERROR(HLOOKUP(INDIRECT("X15"),クラス・種目リスト!$A$2:$T$33,5,FALSE),"-")</f>
        <v>-</v>
      </c>
      <c r="AB15" s="66" t="str" cm="1">
        <f t="array" aca="1" ref="AB15" ca="1">IFERROR(HLOOKUP(INDIRECT("X15"),クラス・種目リスト!$A$2:$T$33,6,FALSE),"-")</f>
        <v>-</v>
      </c>
      <c r="AC15" s="66" t="str" cm="1">
        <f t="array" aca="1" ref="AC15" ca="1">IFERROR(HLOOKUP(INDIRECT("X15"),クラス・種目リスト!$A$2:$T$33,7,FALSE),"-")</f>
        <v>-</v>
      </c>
      <c r="AD15" s="66" t="str" cm="1">
        <f t="array" aca="1" ref="AD15" ca="1">IFERROR(HLOOKUP(INDIRECT("X15"),クラス・種目リスト!$A$2:$T$33,8,FALSE),"-")</f>
        <v>-</v>
      </c>
      <c r="AE15" s="66" t="str" cm="1">
        <f t="array" aca="1" ref="AE15" ca="1">IFERROR(HLOOKUP(INDIRECT("X15"),クラス・種目リスト!$A$2:$T$33,9,FALSE),"-")</f>
        <v>-</v>
      </c>
      <c r="AF15" s="66" t="str" cm="1">
        <f t="array" aca="1" ref="AF15" ca="1">IFERROR(HLOOKUP(INDIRECT("X15"),クラス・種目リスト!$A$2:$T$33,10,FALSE),"-")</f>
        <v>-</v>
      </c>
      <c r="AG15" s="66" t="str" cm="1">
        <f t="array" aca="1" ref="AG15" ca="1">IFERROR(HLOOKUP(INDIRECT("X15"),クラス・種目リスト!$A$2:$T$33,11,FALSE),"-")</f>
        <v>-</v>
      </c>
      <c r="AH15" s="66" t="str" cm="1">
        <f t="array" aca="1" ref="AH15" ca="1">IFERROR(HLOOKUP(INDIRECT("X15"),クラス・種目リスト!$A$2:$T$33,12,FALSE),"-")</f>
        <v>-</v>
      </c>
      <c r="AI15" s="66" t="str" cm="1">
        <f t="array" aca="1" ref="AI15" ca="1">IFERROR(HLOOKUP(INDIRECT("X15"),クラス・種目リスト!$A$2:$T$33,13,FALSE),"-")</f>
        <v>-</v>
      </c>
      <c r="AJ15" s="66" t="str" cm="1">
        <f t="array" aca="1" ref="AJ15" ca="1">IFERROR(HLOOKUP(INDIRECT("X15"),クラス・種目リスト!$A$2:$T$33,14,FALSE),"-")</f>
        <v>-</v>
      </c>
      <c r="AK15" s="66" t="str" cm="1">
        <f t="array" aca="1" ref="AK15" ca="1">IFERROR(HLOOKUP(INDIRECT("X15"),クラス・種目リスト!$A$2:$T$33,15,FALSE),"-")</f>
        <v>-</v>
      </c>
      <c r="AL15" s="66" t="str" cm="1">
        <f t="array" aca="1" ref="AL15" ca="1">IFERROR(HLOOKUP(INDIRECT("X15"),クラス・種目リスト!$A$2:$T$33,16,FALSE),"-")</f>
        <v>-</v>
      </c>
      <c r="AM15" s="66" t="str" cm="1">
        <f t="array" aca="1" ref="AM15" ca="1">IFERROR(HLOOKUP(INDIRECT("X15"),クラス・種目リスト!$A$2:$T$33,17,FALSE),"-")</f>
        <v>-</v>
      </c>
      <c r="AN15" s="66">
        <f t="shared" ca="1" si="2"/>
        <v>0</v>
      </c>
      <c r="AO15" s="66"/>
      <c r="AP15" s="66"/>
      <c r="AQ15" s="66" cm="1">
        <f t="array" aca="1" ref="AQ15" ca="1">INDIRECT("G15")</f>
        <v>0</v>
      </c>
      <c r="AR15" s="66" cm="1">
        <f t="array" aca="1" ref="AR15" ca="1">IF(INDIRECT("H15")="-",0,COUNTA(INDIRECT("H15")))</f>
        <v>0</v>
      </c>
    </row>
    <row r="16" spans="1:44" ht="19.5" customHeight="1" x14ac:dyDescent="0.15">
      <c r="A16" s="59"/>
      <c r="B16" s="155"/>
      <c r="C16" s="304" t="str">
        <f>IF(H16=0,"",IF(申込書!$B$4="","",SUBSTITUTE(SUBSTITUTE(申込書!$B$4,"学",""),"校","")))</f>
        <v/>
      </c>
      <c r="D16" s="305"/>
      <c r="E16" s="307" t="str">
        <f>IF(H16=0,"",IF(申込書!$D$4="","",SUBSTITUTE(SUBSTITUTE(申込書!$D$4,"学",""),"校","")))</f>
        <v/>
      </c>
      <c r="F16" s="309"/>
      <c r="G16" s="20"/>
      <c r="H16" s="23"/>
      <c r="I16" s="15"/>
      <c r="J16" s="16"/>
      <c r="K16" s="15"/>
      <c r="L16" s="17"/>
      <c r="M16" s="15"/>
      <c r="N16" s="17"/>
      <c r="O16" s="148" t="str">
        <f t="shared" si="0"/>
        <v/>
      </c>
      <c r="P16" s="313" t="str">
        <f t="shared" si="1"/>
        <v/>
      </c>
      <c r="Q16" s="314" t="str">
        <f>IF(H16=0,"",IF(申込書!$D$6="","",申込書!$D$6))</f>
        <v/>
      </c>
      <c r="R16" s="9"/>
      <c r="S16" s="9"/>
      <c r="T16" s="5"/>
      <c r="U16" s="141"/>
      <c r="V16" s="13"/>
      <c r="W16" s="95"/>
      <c r="X16" s="73" cm="1">
        <f t="array" aca="1" ref="X16" ca="1">INDIRECT("$G16")</f>
        <v>0</v>
      </c>
      <c r="Y16" s="66" t="str" cm="1">
        <f t="array" aca="1" ref="Y16" ca="1">IFERROR(HLOOKUP(INDIRECT("X16"),クラス・種目リスト!$A$2:$T$33,3,FALSE),"-")</f>
        <v>-</v>
      </c>
      <c r="Z16" s="66" t="str" cm="1">
        <f t="array" aca="1" ref="Z16" ca="1">IFERROR(HLOOKUP(INDIRECT("X16"),クラス・種目リスト!$A$2:$T$33,4,FALSE),"-")</f>
        <v>-</v>
      </c>
      <c r="AA16" s="66" t="str" cm="1">
        <f t="array" aca="1" ref="AA16" ca="1">IFERROR(HLOOKUP(INDIRECT("X16"),クラス・種目リスト!$A$2:$T$33,5,FALSE),"-")</f>
        <v>-</v>
      </c>
      <c r="AB16" s="66" t="str" cm="1">
        <f t="array" aca="1" ref="AB16" ca="1">IFERROR(HLOOKUP(INDIRECT("X16"),クラス・種目リスト!$A$2:$T$33,6,FALSE),"-")</f>
        <v>-</v>
      </c>
      <c r="AC16" s="66" t="str" cm="1">
        <f t="array" aca="1" ref="AC16" ca="1">IFERROR(HLOOKUP(INDIRECT("X16"),クラス・種目リスト!$A$2:$T$33,7,FALSE),"-")</f>
        <v>-</v>
      </c>
      <c r="AD16" s="66" t="str" cm="1">
        <f t="array" aca="1" ref="AD16" ca="1">IFERROR(HLOOKUP(INDIRECT("X16"),クラス・種目リスト!$A$2:$T$33,8,FALSE),"-")</f>
        <v>-</v>
      </c>
      <c r="AE16" s="66" t="str" cm="1">
        <f t="array" aca="1" ref="AE16" ca="1">IFERROR(HLOOKUP(INDIRECT("X16"),クラス・種目リスト!$A$2:$T$33,9,FALSE),"-")</f>
        <v>-</v>
      </c>
      <c r="AF16" s="66" t="str" cm="1">
        <f t="array" aca="1" ref="AF16" ca="1">IFERROR(HLOOKUP(INDIRECT("X16"),クラス・種目リスト!$A$2:$T$33,10,FALSE),"-")</f>
        <v>-</v>
      </c>
      <c r="AG16" s="66" t="str" cm="1">
        <f t="array" aca="1" ref="AG16" ca="1">IFERROR(HLOOKUP(INDIRECT("X16"),クラス・種目リスト!$A$2:$T$33,11,FALSE),"-")</f>
        <v>-</v>
      </c>
      <c r="AH16" s="66" t="str" cm="1">
        <f t="array" aca="1" ref="AH16" ca="1">IFERROR(HLOOKUP(INDIRECT("X16"),クラス・種目リスト!$A$2:$T$33,12,FALSE),"-")</f>
        <v>-</v>
      </c>
      <c r="AI16" s="66" t="str" cm="1">
        <f t="array" aca="1" ref="AI16" ca="1">IFERROR(HLOOKUP(INDIRECT("X16"),クラス・種目リスト!$A$2:$T$33,13,FALSE),"-")</f>
        <v>-</v>
      </c>
      <c r="AJ16" s="66" t="str" cm="1">
        <f t="array" aca="1" ref="AJ16" ca="1">IFERROR(HLOOKUP(INDIRECT("X16"),クラス・種目リスト!$A$2:$T$33,14,FALSE),"-")</f>
        <v>-</v>
      </c>
      <c r="AK16" s="66" t="str" cm="1">
        <f t="array" aca="1" ref="AK16" ca="1">IFERROR(HLOOKUP(INDIRECT("X16"),クラス・種目リスト!$A$2:$T$33,15,FALSE),"-")</f>
        <v>-</v>
      </c>
      <c r="AL16" s="66" t="str" cm="1">
        <f t="array" aca="1" ref="AL16" ca="1">IFERROR(HLOOKUP(INDIRECT("X16"),クラス・種目リスト!$A$2:$T$33,16,FALSE),"-")</f>
        <v>-</v>
      </c>
      <c r="AM16" s="66" t="str" cm="1">
        <f t="array" aca="1" ref="AM16" ca="1">IFERROR(HLOOKUP(INDIRECT("X16"),クラス・種目リスト!$A$2:$T$33,17,FALSE),"-")</f>
        <v>-</v>
      </c>
      <c r="AN16" s="66">
        <f t="shared" ca="1" si="2"/>
        <v>0</v>
      </c>
      <c r="AO16" s="66"/>
      <c r="AP16" s="66"/>
      <c r="AQ16" s="66" cm="1">
        <f t="array" aca="1" ref="AQ16" ca="1">INDIRECT("G16")</f>
        <v>0</v>
      </c>
      <c r="AR16" s="66" cm="1">
        <f t="array" aca="1" ref="AR16" ca="1">IF(INDIRECT("H16")="-",0,COUNTA(INDIRECT("H16")))</f>
        <v>0</v>
      </c>
    </row>
    <row r="17" spans="1:44" ht="19.5" customHeight="1" x14ac:dyDescent="0.15">
      <c r="A17" s="59"/>
      <c r="B17" s="155"/>
      <c r="C17" s="307" t="str">
        <f>IF(H17=0,"",IF(申込書!$B$4="","",SUBSTITUTE(SUBSTITUTE(申込書!$B$4,"学",""),"校","")))</f>
        <v/>
      </c>
      <c r="D17" s="308"/>
      <c r="E17" s="307" t="str">
        <f>IF(H17=0,"",IF(申込書!$D$4="","",SUBSTITUTE(SUBSTITUTE(申込書!$D$4,"学",""),"校","")))</f>
        <v/>
      </c>
      <c r="F17" s="309"/>
      <c r="G17" s="20"/>
      <c r="H17" s="23"/>
      <c r="I17" s="15"/>
      <c r="J17" s="16"/>
      <c r="K17" s="15"/>
      <c r="L17" s="17"/>
      <c r="M17" s="15"/>
      <c r="N17" s="17"/>
      <c r="O17" s="148" t="str">
        <f t="shared" si="0"/>
        <v/>
      </c>
      <c r="P17" s="313" t="str">
        <f t="shared" si="1"/>
        <v/>
      </c>
      <c r="Q17" s="314" t="str">
        <f>IF(H17=0,"",IF(申込書!$D$6="","",申込書!$D$6))</f>
        <v/>
      </c>
      <c r="R17" s="9"/>
      <c r="S17" s="9"/>
      <c r="T17" s="5"/>
      <c r="U17" s="141"/>
      <c r="V17" s="13"/>
      <c r="W17" s="95"/>
      <c r="X17" s="73" cm="1">
        <f t="array" aca="1" ref="X17" ca="1">INDIRECT("$G17")</f>
        <v>0</v>
      </c>
      <c r="Y17" s="66" t="str" cm="1">
        <f t="array" aca="1" ref="Y17" ca="1">IFERROR(HLOOKUP(INDIRECT("X17"),クラス・種目リスト!$A$2:$T$33,3,FALSE),"-")</f>
        <v>-</v>
      </c>
      <c r="Z17" s="66" t="str" cm="1">
        <f t="array" aca="1" ref="Z17" ca="1">IFERROR(HLOOKUP(INDIRECT("X17"),クラス・種目リスト!$A$2:$T$33,4,FALSE),"-")</f>
        <v>-</v>
      </c>
      <c r="AA17" s="66" t="str" cm="1">
        <f t="array" aca="1" ref="AA17" ca="1">IFERROR(HLOOKUP(INDIRECT("X17"),クラス・種目リスト!$A$2:$T$33,5,FALSE),"-")</f>
        <v>-</v>
      </c>
      <c r="AB17" s="66" t="str" cm="1">
        <f t="array" aca="1" ref="AB17" ca="1">IFERROR(HLOOKUP(INDIRECT("X17"),クラス・種目リスト!$A$2:$T$33,6,FALSE),"-")</f>
        <v>-</v>
      </c>
      <c r="AC17" s="66" t="str" cm="1">
        <f t="array" aca="1" ref="AC17" ca="1">IFERROR(HLOOKUP(INDIRECT("X17"),クラス・種目リスト!$A$2:$T$33,7,FALSE),"-")</f>
        <v>-</v>
      </c>
      <c r="AD17" s="66" t="str" cm="1">
        <f t="array" aca="1" ref="AD17" ca="1">IFERROR(HLOOKUP(INDIRECT("X17"),クラス・種目リスト!$A$2:$T$33,8,FALSE),"-")</f>
        <v>-</v>
      </c>
      <c r="AE17" s="66" t="str" cm="1">
        <f t="array" aca="1" ref="AE17" ca="1">IFERROR(HLOOKUP(INDIRECT("X17"),クラス・種目リスト!$A$2:$T$33,9,FALSE),"-")</f>
        <v>-</v>
      </c>
      <c r="AF17" s="66" t="str" cm="1">
        <f t="array" aca="1" ref="AF17" ca="1">IFERROR(HLOOKUP(INDIRECT("X17"),クラス・種目リスト!$A$2:$T$33,10,FALSE),"-")</f>
        <v>-</v>
      </c>
      <c r="AG17" s="66" t="str" cm="1">
        <f t="array" aca="1" ref="AG17" ca="1">IFERROR(HLOOKUP(INDIRECT("X17"),クラス・種目リスト!$A$2:$T$33,11,FALSE),"-")</f>
        <v>-</v>
      </c>
      <c r="AH17" s="66" t="str" cm="1">
        <f t="array" aca="1" ref="AH17" ca="1">IFERROR(HLOOKUP(INDIRECT("X17"),クラス・種目リスト!$A$2:$T$33,12,FALSE),"-")</f>
        <v>-</v>
      </c>
      <c r="AI17" s="66" t="str" cm="1">
        <f t="array" aca="1" ref="AI17" ca="1">IFERROR(HLOOKUP(INDIRECT("X17"),クラス・種目リスト!$A$2:$T$33,13,FALSE),"-")</f>
        <v>-</v>
      </c>
      <c r="AJ17" s="66" t="str" cm="1">
        <f t="array" aca="1" ref="AJ17" ca="1">IFERROR(HLOOKUP(INDIRECT("X17"),クラス・種目リスト!$A$2:$T$33,14,FALSE),"-")</f>
        <v>-</v>
      </c>
      <c r="AK17" s="66" t="str" cm="1">
        <f t="array" aca="1" ref="AK17" ca="1">IFERROR(HLOOKUP(INDIRECT("X17"),クラス・種目リスト!$A$2:$T$33,15,FALSE),"-")</f>
        <v>-</v>
      </c>
      <c r="AL17" s="66" t="str" cm="1">
        <f t="array" aca="1" ref="AL17" ca="1">IFERROR(HLOOKUP(INDIRECT("X17"),クラス・種目リスト!$A$2:$T$33,16,FALSE),"-")</f>
        <v>-</v>
      </c>
      <c r="AM17" s="66" t="str" cm="1">
        <f t="array" aca="1" ref="AM17" ca="1">IFERROR(HLOOKUP(INDIRECT("X17"),クラス・種目リスト!$A$2:$T$33,17,FALSE),"-")</f>
        <v>-</v>
      </c>
      <c r="AN17" s="66">
        <f t="shared" ca="1" si="2"/>
        <v>0</v>
      </c>
      <c r="AO17" s="66"/>
      <c r="AP17" s="66"/>
      <c r="AQ17" s="66" cm="1">
        <f t="array" aca="1" ref="AQ17" ca="1">INDIRECT("G17")</f>
        <v>0</v>
      </c>
      <c r="AR17" s="66" cm="1">
        <f t="array" aca="1" ref="AR17" ca="1">IF(INDIRECT("H17")="-",0,COUNTA(INDIRECT("H17")))</f>
        <v>0</v>
      </c>
    </row>
    <row r="18" spans="1:44" ht="19.5" customHeight="1" x14ac:dyDescent="0.15">
      <c r="A18" s="59"/>
      <c r="B18" s="155"/>
      <c r="C18" s="307" t="str">
        <f>IF(H18=0,"",IF(申込書!$B$4="","",SUBSTITUTE(SUBSTITUTE(申込書!$B$4,"学",""),"校","")))</f>
        <v/>
      </c>
      <c r="D18" s="308"/>
      <c r="E18" s="307" t="str">
        <f>IF(H18=0,"",IF(申込書!$D$4="","",SUBSTITUTE(SUBSTITUTE(申込書!$D$4,"学",""),"校","")))</f>
        <v/>
      </c>
      <c r="F18" s="309"/>
      <c r="G18" s="20"/>
      <c r="H18" s="23"/>
      <c r="I18" s="15"/>
      <c r="J18" s="16"/>
      <c r="K18" s="15"/>
      <c r="L18" s="17"/>
      <c r="M18" s="15"/>
      <c r="N18" s="17"/>
      <c r="O18" s="148" t="str">
        <f t="shared" si="0"/>
        <v/>
      </c>
      <c r="P18" s="313" t="str">
        <f t="shared" si="1"/>
        <v/>
      </c>
      <c r="Q18" s="314" t="str">
        <f>IF(H18=0,"",IF(申込書!$D$6="","",申込書!$D$6))</f>
        <v/>
      </c>
      <c r="R18" s="9"/>
      <c r="S18" s="9"/>
      <c r="T18" s="5"/>
      <c r="U18" s="141"/>
      <c r="V18" s="13"/>
      <c r="W18" s="95"/>
      <c r="X18" s="73" cm="1">
        <f t="array" aca="1" ref="X18" ca="1">INDIRECT("$G18")</f>
        <v>0</v>
      </c>
      <c r="Y18" s="66" t="str" cm="1">
        <f t="array" aca="1" ref="Y18" ca="1">IFERROR(HLOOKUP(INDIRECT("X18"),クラス・種目リスト!$A$2:$T$33,3,FALSE),"-")</f>
        <v>-</v>
      </c>
      <c r="Z18" s="66" t="str" cm="1">
        <f t="array" aca="1" ref="Z18" ca="1">IFERROR(HLOOKUP(INDIRECT("X18"),クラス・種目リスト!$A$2:$T$33,4,FALSE),"-")</f>
        <v>-</v>
      </c>
      <c r="AA18" s="66" t="str" cm="1">
        <f t="array" aca="1" ref="AA18" ca="1">IFERROR(HLOOKUP(INDIRECT("X18"),クラス・種目リスト!$A$2:$T$33,5,FALSE),"-")</f>
        <v>-</v>
      </c>
      <c r="AB18" s="66" t="str" cm="1">
        <f t="array" aca="1" ref="AB18" ca="1">IFERROR(HLOOKUP(INDIRECT("X18"),クラス・種目リスト!$A$2:$T$33,6,FALSE),"-")</f>
        <v>-</v>
      </c>
      <c r="AC18" s="66" t="str" cm="1">
        <f t="array" aca="1" ref="AC18" ca="1">IFERROR(HLOOKUP(INDIRECT("X18"),クラス・種目リスト!$A$2:$T$33,7,FALSE),"-")</f>
        <v>-</v>
      </c>
      <c r="AD18" s="66" t="str" cm="1">
        <f t="array" aca="1" ref="AD18" ca="1">IFERROR(HLOOKUP(INDIRECT("X18"),クラス・種目リスト!$A$2:$T$33,8,FALSE),"-")</f>
        <v>-</v>
      </c>
      <c r="AE18" s="66" t="str" cm="1">
        <f t="array" aca="1" ref="AE18" ca="1">IFERROR(HLOOKUP(INDIRECT("X18"),クラス・種目リスト!$A$2:$T$33,9,FALSE),"-")</f>
        <v>-</v>
      </c>
      <c r="AF18" s="66" t="str" cm="1">
        <f t="array" aca="1" ref="AF18" ca="1">IFERROR(HLOOKUP(INDIRECT("X18"),クラス・種目リスト!$A$2:$T$33,10,FALSE),"-")</f>
        <v>-</v>
      </c>
      <c r="AG18" s="66" t="str" cm="1">
        <f t="array" aca="1" ref="AG18" ca="1">IFERROR(HLOOKUP(INDIRECT("X18"),クラス・種目リスト!$A$2:$T$33,11,FALSE),"-")</f>
        <v>-</v>
      </c>
      <c r="AH18" s="66" t="str" cm="1">
        <f t="array" aca="1" ref="AH18" ca="1">IFERROR(HLOOKUP(INDIRECT("X18"),クラス・種目リスト!$A$2:$T$33,12,FALSE),"-")</f>
        <v>-</v>
      </c>
      <c r="AI18" s="66" t="str" cm="1">
        <f t="array" aca="1" ref="AI18" ca="1">IFERROR(HLOOKUP(INDIRECT("X18"),クラス・種目リスト!$A$2:$T$33,13,FALSE),"-")</f>
        <v>-</v>
      </c>
      <c r="AJ18" s="66" t="str" cm="1">
        <f t="array" aca="1" ref="AJ18" ca="1">IFERROR(HLOOKUP(INDIRECT("X18"),クラス・種目リスト!$A$2:$T$33,14,FALSE),"-")</f>
        <v>-</v>
      </c>
      <c r="AK18" s="66" t="str" cm="1">
        <f t="array" aca="1" ref="AK18" ca="1">IFERROR(HLOOKUP(INDIRECT("X18"),クラス・種目リスト!$A$2:$T$33,15,FALSE),"-")</f>
        <v>-</v>
      </c>
      <c r="AL18" s="66" t="str" cm="1">
        <f t="array" aca="1" ref="AL18" ca="1">IFERROR(HLOOKUP(INDIRECT("X18"),クラス・種目リスト!$A$2:$T$33,16,FALSE),"-")</f>
        <v>-</v>
      </c>
      <c r="AM18" s="66" t="str" cm="1">
        <f t="array" aca="1" ref="AM18" ca="1">IFERROR(HLOOKUP(INDIRECT("X18"),クラス・種目リスト!$A$2:$T$33,17,FALSE),"-")</f>
        <v>-</v>
      </c>
      <c r="AN18" s="66">
        <f t="shared" ca="1" si="2"/>
        <v>0</v>
      </c>
      <c r="AO18" s="66"/>
      <c r="AP18" s="66"/>
      <c r="AQ18" s="66" cm="1">
        <f t="array" aca="1" ref="AQ18" ca="1">INDIRECT("G18")</f>
        <v>0</v>
      </c>
      <c r="AR18" s="66" cm="1">
        <f t="array" aca="1" ref="AR18" ca="1">IF(INDIRECT("H18")="-",0,COUNTA(INDIRECT("H18")))</f>
        <v>0</v>
      </c>
    </row>
    <row r="19" spans="1:44" ht="19.2" customHeight="1" x14ac:dyDescent="0.15">
      <c r="A19" s="59"/>
      <c r="B19" s="155"/>
      <c r="C19" s="304" t="str">
        <f>IF(H19=0,"",IF(申込書!$B$4="","",SUBSTITUTE(SUBSTITUTE(申込書!$B$4,"学",""),"校","")))</f>
        <v/>
      </c>
      <c r="D19" s="305"/>
      <c r="E19" s="304" t="str">
        <f>IF(H19=0,"",IF(申込書!$D$4="","",SUBSTITUTE(SUBSTITUTE(申込書!$D$4,"学",""),"校","")))</f>
        <v/>
      </c>
      <c r="F19" s="306"/>
      <c r="G19" s="29"/>
      <c r="H19" s="23"/>
      <c r="I19" s="15"/>
      <c r="J19" s="16"/>
      <c r="K19" s="15"/>
      <c r="L19" s="17"/>
      <c r="M19" s="15"/>
      <c r="N19" s="17"/>
      <c r="O19" s="148" t="str">
        <f t="shared" si="0"/>
        <v/>
      </c>
      <c r="P19" s="313" t="str">
        <f t="shared" si="1"/>
        <v/>
      </c>
      <c r="Q19" s="314" t="str">
        <f>IF(H19=0,"",IF(申込書!$D$6="","",申込書!$D$6))</f>
        <v/>
      </c>
      <c r="R19" s="9"/>
      <c r="S19" s="9"/>
      <c r="T19" s="5"/>
      <c r="U19" s="141"/>
      <c r="V19" s="13"/>
      <c r="W19" s="95"/>
      <c r="X19" s="73" cm="1">
        <f t="array" aca="1" ref="X19" ca="1">INDIRECT("$G19")</f>
        <v>0</v>
      </c>
      <c r="Y19" s="66" t="str" cm="1">
        <f t="array" aca="1" ref="Y19" ca="1">IFERROR(HLOOKUP(INDIRECT("X19"),クラス・種目リスト!$A$2:$T$33,3,FALSE),"-")</f>
        <v>-</v>
      </c>
      <c r="Z19" s="66" t="str" cm="1">
        <f t="array" aca="1" ref="Z19" ca="1">IFERROR(HLOOKUP(INDIRECT("X19"),クラス・種目リスト!$A$2:$T$33,4,FALSE),"-")</f>
        <v>-</v>
      </c>
      <c r="AA19" s="66" t="str" cm="1">
        <f t="array" aca="1" ref="AA19" ca="1">IFERROR(HLOOKUP(INDIRECT("X19"),クラス・種目リスト!$A$2:$T$33,5,FALSE),"-")</f>
        <v>-</v>
      </c>
      <c r="AB19" s="66" t="str" cm="1">
        <f t="array" aca="1" ref="AB19" ca="1">IFERROR(HLOOKUP(INDIRECT("X19"),クラス・種目リスト!$A$2:$T$33,6,FALSE),"-")</f>
        <v>-</v>
      </c>
      <c r="AC19" s="66" t="str" cm="1">
        <f t="array" aca="1" ref="AC19" ca="1">IFERROR(HLOOKUP(INDIRECT("X19"),クラス・種目リスト!$A$2:$T$33,7,FALSE),"-")</f>
        <v>-</v>
      </c>
      <c r="AD19" s="66" t="str" cm="1">
        <f t="array" aca="1" ref="AD19" ca="1">IFERROR(HLOOKUP(INDIRECT("X19"),クラス・種目リスト!$A$2:$T$33,8,FALSE),"-")</f>
        <v>-</v>
      </c>
      <c r="AE19" s="66" t="str" cm="1">
        <f t="array" aca="1" ref="AE19" ca="1">IFERROR(HLOOKUP(INDIRECT("X19"),クラス・種目リスト!$A$2:$T$33,9,FALSE),"-")</f>
        <v>-</v>
      </c>
      <c r="AF19" s="66" t="str" cm="1">
        <f t="array" aca="1" ref="AF19" ca="1">IFERROR(HLOOKUP(INDIRECT("X19"),クラス・種目リスト!$A$2:$T$33,10,FALSE),"-")</f>
        <v>-</v>
      </c>
      <c r="AG19" s="66" t="str" cm="1">
        <f t="array" aca="1" ref="AG19" ca="1">IFERROR(HLOOKUP(INDIRECT("X19"),クラス・種目リスト!$A$2:$T$33,11,FALSE),"-")</f>
        <v>-</v>
      </c>
      <c r="AH19" s="66" t="str" cm="1">
        <f t="array" aca="1" ref="AH19" ca="1">IFERROR(HLOOKUP(INDIRECT("X19"),クラス・種目リスト!$A$2:$T$33,12,FALSE),"-")</f>
        <v>-</v>
      </c>
      <c r="AI19" s="66" t="str" cm="1">
        <f t="array" aca="1" ref="AI19" ca="1">IFERROR(HLOOKUP(INDIRECT("X19"),クラス・種目リスト!$A$2:$T$33,13,FALSE),"-")</f>
        <v>-</v>
      </c>
      <c r="AJ19" s="66" t="str" cm="1">
        <f t="array" aca="1" ref="AJ19" ca="1">IFERROR(HLOOKUP(INDIRECT("X19"),クラス・種目リスト!$A$2:$T$33,14,FALSE),"-")</f>
        <v>-</v>
      </c>
      <c r="AK19" s="66" t="str" cm="1">
        <f t="array" aca="1" ref="AK19" ca="1">IFERROR(HLOOKUP(INDIRECT("X19"),クラス・種目リスト!$A$2:$T$33,15,FALSE),"-")</f>
        <v>-</v>
      </c>
      <c r="AL19" s="66" t="str" cm="1">
        <f t="array" aca="1" ref="AL19" ca="1">IFERROR(HLOOKUP(INDIRECT("X19"),クラス・種目リスト!$A$2:$T$33,16,FALSE),"-")</f>
        <v>-</v>
      </c>
      <c r="AM19" s="66" t="str" cm="1">
        <f t="array" aca="1" ref="AM19" ca="1">IFERROR(HLOOKUP(INDIRECT("X19"),クラス・種目リスト!$A$2:$T$33,17,FALSE),"-")</f>
        <v>-</v>
      </c>
      <c r="AN19" s="66">
        <f t="shared" ca="1" si="2"/>
        <v>0</v>
      </c>
      <c r="AO19" s="66"/>
      <c r="AP19" s="66"/>
      <c r="AQ19" s="66" cm="1">
        <f t="array" aca="1" ref="AQ19" ca="1">INDIRECT("G19")</f>
        <v>0</v>
      </c>
      <c r="AR19" s="66" cm="1">
        <f t="array" aca="1" ref="AR19" ca="1">IF(INDIRECT("H19")="-",0,COUNTA(INDIRECT("H19")))</f>
        <v>0</v>
      </c>
    </row>
    <row r="20" spans="1:44" ht="19.2" customHeight="1" x14ac:dyDescent="0.15">
      <c r="A20" s="59"/>
      <c r="B20" s="155"/>
      <c r="C20" s="307" t="str">
        <f>IF(H20=0,"",IF(申込書!$B$4="","",SUBSTITUTE(SUBSTITUTE(申込書!$B$4,"学",""),"校","")))</f>
        <v/>
      </c>
      <c r="D20" s="308"/>
      <c r="E20" s="307" t="str">
        <f>IF(H20=0,"",IF(申込書!$D$4="","",SUBSTITUTE(SUBSTITUTE(申込書!$D$4,"学",""),"校","")))</f>
        <v/>
      </c>
      <c r="F20" s="309"/>
      <c r="G20" s="20"/>
      <c r="H20" s="23"/>
      <c r="I20" s="15"/>
      <c r="J20" s="16"/>
      <c r="K20" s="15"/>
      <c r="L20" s="17"/>
      <c r="M20" s="15"/>
      <c r="N20" s="17"/>
      <c r="O20" s="148" t="str">
        <f t="shared" si="0"/>
        <v/>
      </c>
      <c r="P20" s="313" t="str">
        <f t="shared" si="1"/>
        <v/>
      </c>
      <c r="Q20" s="314" t="str">
        <f>IF(H20=0,"",IF(申込書!$D$6="","",申込書!$D$6))</f>
        <v/>
      </c>
      <c r="R20" s="9"/>
      <c r="S20" s="9"/>
      <c r="T20" s="5"/>
      <c r="U20" s="141"/>
      <c r="V20" s="13"/>
      <c r="W20" s="95"/>
      <c r="X20" s="73" cm="1">
        <f t="array" aca="1" ref="X20" ca="1">INDIRECT("$G20")</f>
        <v>0</v>
      </c>
      <c r="Y20" s="66" t="str" cm="1">
        <f t="array" aca="1" ref="Y20" ca="1">IFERROR(HLOOKUP(INDIRECT("X20"),クラス・種目リスト!$A$2:$T$33,3,FALSE),"-")</f>
        <v>-</v>
      </c>
      <c r="Z20" s="66" t="str" cm="1">
        <f t="array" aca="1" ref="Z20" ca="1">IFERROR(HLOOKUP(INDIRECT("X20"),クラス・種目リスト!$A$2:$T$33,4,FALSE),"-")</f>
        <v>-</v>
      </c>
      <c r="AA20" s="66" t="str" cm="1">
        <f t="array" aca="1" ref="AA20" ca="1">IFERROR(HLOOKUP(INDIRECT("X20"),クラス・種目リスト!$A$2:$T$33,5,FALSE),"-")</f>
        <v>-</v>
      </c>
      <c r="AB20" s="66" t="str" cm="1">
        <f t="array" aca="1" ref="AB20" ca="1">IFERROR(HLOOKUP(INDIRECT("X20"),クラス・種目リスト!$A$2:$T$33,6,FALSE),"-")</f>
        <v>-</v>
      </c>
      <c r="AC20" s="66" t="str" cm="1">
        <f t="array" aca="1" ref="AC20" ca="1">IFERROR(HLOOKUP(INDIRECT("X20"),クラス・種目リスト!$A$2:$T$33,7,FALSE),"-")</f>
        <v>-</v>
      </c>
      <c r="AD20" s="66" t="str" cm="1">
        <f t="array" aca="1" ref="AD20" ca="1">IFERROR(HLOOKUP(INDIRECT("X20"),クラス・種目リスト!$A$2:$T$33,8,FALSE),"-")</f>
        <v>-</v>
      </c>
      <c r="AE20" s="66" t="str" cm="1">
        <f t="array" aca="1" ref="AE20" ca="1">IFERROR(HLOOKUP(INDIRECT("X20"),クラス・種目リスト!$A$2:$T$33,9,FALSE),"-")</f>
        <v>-</v>
      </c>
      <c r="AF20" s="66" t="str" cm="1">
        <f t="array" aca="1" ref="AF20" ca="1">IFERROR(HLOOKUP(INDIRECT("X20"),クラス・種目リスト!$A$2:$T$33,10,FALSE),"-")</f>
        <v>-</v>
      </c>
      <c r="AG20" s="66" t="str" cm="1">
        <f t="array" aca="1" ref="AG20" ca="1">IFERROR(HLOOKUP(INDIRECT("X20"),クラス・種目リスト!$A$2:$T$33,11,FALSE),"-")</f>
        <v>-</v>
      </c>
      <c r="AH20" s="66" t="str" cm="1">
        <f t="array" aca="1" ref="AH20" ca="1">IFERROR(HLOOKUP(INDIRECT("X20"),クラス・種目リスト!$A$2:$T$33,12,FALSE),"-")</f>
        <v>-</v>
      </c>
      <c r="AI20" s="66" t="str" cm="1">
        <f t="array" aca="1" ref="AI20" ca="1">IFERROR(HLOOKUP(INDIRECT("X20"),クラス・種目リスト!$A$2:$T$33,13,FALSE),"-")</f>
        <v>-</v>
      </c>
      <c r="AJ20" s="66" t="str" cm="1">
        <f t="array" aca="1" ref="AJ20" ca="1">IFERROR(HLOOKUP(INDIRECT("X20"),クラス・種目リスト!$A$2:$T$33,14,FALSE),"-")</f>
        <v>-</v>
      </c>
      <c r="AK20" s="66" t="str" cm="1">
        <f t="array" aca="1" ref="AK20" ca="1">IFERROR(HLOOKUP(INDIRECT("X20"),クラス・種目リスト!$A$2:$T$33,15,FALSE),"-")</f>
        <v>-</v>
      </c>
      <c r="AL20" s="66" t="str" cm="1">
        <f t="array" aca="1" ref="AL20" ca="1">IFERROR(HLOOKUP(INDIRECT("X20"),クラス・種目リスト!$A$2:$T$33,16,FALSE),"-")</f>
        <v>-</v>
      </c>
      <c r="AM20" s="66" t="str" cm="1">
        <f t="array" aca="1" ref="AM20" ca="1">IFERROR(HLOOKUP(INDIRECT("X20"),クラス・種目リスト!$A$2:$T$33,17,FALSE),"-")</f>
        <v>-</v>
      </c>
      <c r="AN20" s="66">
        <f t="shared" ca="1" si="2"/>
        <v>0</v>
      </c>
      <c r="AO20" s="66"/>
      <c r="AP20" s="66"/>
      <c r="AQ20" s="66" cm="1">
        <f t="array" aca="1" ref="AQ20" ca="1">INDIRECT("G20")</f>
        <v>0</v>
      </c>
      <c r="AR20" s="66" cm="1">
        <f t="array" aca="1" ref="AR20" ca="1">IF(INDIRECT("H20")="-",0,COUNTA(INDIRECT("H20")))</f>
        <v>0</v>
      </c>
    </row>
    <row r="21" spans="1:44" ht="19.5" customHeight="1" x14ac:dyDescent="0.15">
      <c r="A21" s="59"/>
      <c r="B21" s="155"/>
      <c r="C21" s="304" t="str">
        <f>IF(H21=0,"",IF(申込書!$B$4="","",SUBSTITUTE(SUBSTITUTE(申込書!$B$4,"学",""),"校","")))</f>
        <v/>
      </c>
      <c r="D21" s="305"/>
      <c r="E21" s="307" t="str">
        <f>IF(H21=0,"",IF(申込書!$D$4="","",SUBSTITUTE(SUBSTITUTE(申込書!$D$4,"学",""),"校","")))</f>
        <v/>
      </c>
      <c r="F21" s="309"/>
      <c r="G21" s="20"/>
      <c r="H21" s="23"/>
      <c r="I21" s="15"/>
      <c r="J21" s="16"/>
      <c r="K21" s="15"/>
      <c r="L21" s="17"/>
      <c r="M21" s="15"/>
      <c r="N21" s="17"/>
      <c r="O21" s="148" t="str">
        <f t="shared" si="0"/>
        <v/>
      </c>
      <c r="P21" s="313" t="str">
        <f t="shared" si="1"/>
        <v/>
      </c>
      <c r="Q21" s="314" t="str">
        <f>IF(H21=0,"",IF(申込書!$D$6="","",申込書!$D$6))</f>
        <v/>
      </c>
      <c r="R21" s="9"/>
      <c r="S21" s="9"/>
      <c r="T21" s="5"/>
      <c r="U21" s="141"/>
      <c r="V21" s="13"/>
      <c r="W21" s="95"/>
      <c r="X21" s="73" cm="1">
        <f t="array" aca="1" ref="X21" ca="1">INDIRECT("$G21")</f>
        <v>0</v>
      </c>
      <c r="Y21" s="66" t="str" cm="1">
        <f t="array" aca="1" ref="Y21" ca="1">IFERROR(HLOOKUP(INDIRECT("X21"),クラス・種目リスト!$A$2:$T$33,3,FALSE),"-")</f>
        <v>-</v>
      </c>
      <c r="Z21" s="66" t="str" cm="1">
        <f t="array" aca="1" ref="Z21" ca="1">IFERROR(HLOOKUP(INDIRECT("X21"),クラス・種目リスト!$A$2:$T$33,4,FALSE),"-")</f>
        <v>-</v>
      </c>
      <c r="AA21" s="66" t="str" cm="1">
        <f t="array" aca="1" ref="AA21" ca="1">IFERROR(HLOOKUP(INDIRECT("X21"),クラス・種目リスト!$A$2:$T$33,5,FALSE),"-")</f>
        <v>-</v>
      </c>
      <c r="AB21" s="66" t="str" cm="1">
        <f t="array" aca="1" ref="AB21" ca="1">IFERROR(HLOOKUP(INDIRECT("X21"),クラス・種目リスト!$A$2:$T$33,6,FALSE),"-")</f>
        <v>-</v>
      </c>
      <c r="AC21" s="66" t="str" cm="1">
        <f t="array" aca="1" ref="AC21" ca="1">IFERROR(HLOOKUP(INDIRECT("X21"),クラス・種目リスト!$A$2:$T$33,7,FALSE),"-")</f>
        <v>-</v>
      </c>
      <c r="AD21" s="66" t="str" cm="1">
        <f t="array" aca="1" ref="AD21" ca="1">IFERROR(HLOOKUP(INDIRECT("X21"),クラス・種目リスト!$A$2:$T$33,8,FALSE),"-")</f>
        <v>-</v>
      </c>
      <c r="AE21" s="66" t="str" cm="1">
        <f t="array" aca="1" ref="AE21" ca="1">IFERROR(HLOOKUP(INDIRECT("X21"),クラス・種目リスト!$A$2:$T$33,9,FALSE),"-")</f>
        <v>-</v>
      </c>
      <c r="AF21" s="66" t="str" cm="1">
        <f t="array" aca="1" ref="AF21" ca="1">IFERROR(HLOOKUP(INDIRECT("X21"),クラス・種目リスト!$A$2:$T$33,10,FALSE),"-")</f>
        <v>-</v>
      </c>
      <c r="AG21" s="66" t="str" cm="1">
        <f t="array" aca="1" ref="AG21" ca="1">IFERROR(HLOOKUP(INDIRECT("X21"),クラス・種目リスト!$A$2:$T$33,11,FALSE),"-")</f>
        <v>-</v>
      </c>
      <c r="AH21" s="66" t="str" cm="1">
        <f t="array" aca="1" ref="AH21" ca="1">IFERROR(HLOOKUP(INDIRECT("X21"),クラス・種目リスト!$A$2:$T$33,12,FALSE),"-")</f>
        <v>-</v>
      </c>
      <c r="AI21" s="66" t="str" cm="1">
        <f t="array" aca="1" ref="AI21" ca="1">IFERROR(HLOOKUP(INDIRECT("X21"),クラス・種目リスト!$A$2:$T$33,13,FALSE),"-")</f>
        <v>-</v>
      </c>
      <c r="AJ21" s="66" t="str" cm="1">
        <f t="array" aca="1" ref="AJ21" ca="1">IFERROR(HLOOKUP(INDIRECT("X21"),クラス・種目リスト!$A$2:$T$33,14,FALSE),"-")</f>
        <v>-</v>
      </c>
      <c r="AK21" s="66" t="str" cm="1">
        <f t="array" aca="1" ref="AK21" ca="1">IFERROR(HLOOKUP(INDIRECT("X21"),クラス・種目リスト!$A$2:$T$33,15,FALSE),"-")</f>
        <v>-</v>
      </c>
      <c r="AL21" s="66" t="str" cm="1">
        <f t="array" aca="1" ref="AL21" ca="1">IFERROR(HLOOKUP(INDIRECT("X21"),クラス・種目リスト!$A$2:$T$33,16,FALSE),"-")</f>
        <v>-</v>
      </c>
      <c r="AM21" s="66" t="str" cm="1">
        <f t="array" aca="1" ref="AM21" ca="1">IFERROR(HLOOKUP(INDIRECT("X21"),クラス・種目リスト!$A$2:$T$33,17,FALSE),"-")</f>
        <v>-</v>
      </c>
      <c r="AN21" s="66">
        <f t="shared" ca="1" si="2"/>
        <v>0</v>
      </c>
      <c r="AO21" s="66"/>
      <c r="AP21" s="66"/>
      <c r="AQ21" s="66" cm="1">
        <f t="array" aca="1" ref="AQ21" ca="1">INDIRECT("G21")</f>
        <v>0</v>
      </c>
      <c r="AR21" s="66" cm="1">
        <f t="array" aca="1" ref="AR21" ca="1">IF(INDIRECT("H21")="-",0,COUNTA(INDIRECT("H21")))</f>
        <v>0</v>
      </c>
    </row>
    <row r="22" spans="1:44" ht="19.5" customHeight="1" x14ac:dyDescent="0.15">
      <c r="A22" s="59"/>
      <c r="B22" s="155"/>
      <c r="C22" s="307" t="str">
        <f>IF(H22=0,"",IF(申込書!$B$4="","",SUBSTITUTE(SUBSTITUTE(申込書!$B$4,"学",""),"校","")))</f>
        <v/>
      </c>
      <c r="D22" s="308"/>
      <c r="E22" s="307" t="str">
        <f>IF(H22=0,"",IF(申込書!$D$4="","",SUBSTITUTE(SUBSTITUTE(申込書!$D$4,"学",""),"校","")))</f>
        <v/>
      </c>
      <c r="F22" s="309"/>
      <c r="G22" s="20"/>
      <c r="H22" s="23"/>
      <c r="I22" s="15"/>
      <c r="J22" s="16"/>
      <c r="K22" s="15"/>
      <c r="L22" s="17"/>
      <c r="M22" s="15"/>
      <c r="N22" s="17"/>
      <c r="O22" s="148" t="str">
        <f t="shared" si="0"/>
        <v/>
      </c>
      <c r="P22" s="313" t="str">
        <f t="shared" si="1"/>
        <v/>
      </c>
      <c r="Q22" s="314" t="str">
        <f>IF(H22=0,"",IF(申込書!$D$6="","",申込書!$D$6))</f>
        <v/>
      </c>
      <c r="R22" s="9"/>
      <c r="S22" s="9"/>
      <c r="T22" s="5"/>
      <c r="U22" s="141"/>
      <c r="V22" s="13"/>
      <c r="W22" s="95"/>
      <c r="X22" s="73" cm="1">
        <f t="array" aca="1" ref="X22" ca="1">INDIRECT("$G22")</f>
        <v>0</v>
      </c>
      <c r="Y22" s="66" t="str" cm="1">
        <f t="array" aca="1" ref="Y22" ca="1">IFERROR(HLOOKUP(INDIRECT("X22"),クラス・種目リスト!$A$2:$T$33,3,FALSE),"-")</f>
        <v>-</v>
      </c>
      <c r="Z22" s="66" t="str" cm="1">
        <f t="array" aca="1" ref="Z22" ca="1">IFERROR(HLOOKUP(INDIRECT("X22"),クラス・種目リスト!$A$2:$T$33,4,FALSE),"-")</f>
        <v>-</v>
      </c>
      <c r="AA22" s="66" t="str" cm="1">
        <f t="array" aca="1" ref="AA22" ca="1">IFERROR(HLOOKUP(INDIRECT("X22"),クラス・種目リスト!$A$2:$T$33,5,FALSE),"-")</f>
        <v>-</v>
      </c>
      <c r="AB22" s="66" t="str" cm="1">
        <f t="array" aca="1" ref="AB22" ca="1">IFERROR(HLOOKUP(INDIRECT("X22"),クラス・種目リスト!$A$2:$T$33,6,FALSE),"-")</f>
        <v>-</v>
      </c>
      <c r="AC22" s="66" t="str" cm="1">
        <f t="array" aca="1" ref="AC22" ca="1">IFERROR(HLOOKUP(INDIRECT("X22"),クラス・種目リスト!$A$2:$T$33,7,FALSE),"-")</f>
        <v>-</v>
      </c>
      <c r="AD22" s="66" t="str" cm="1">
        <f t="array" aca="1" ref="AD22" ca="1">IFERROR(HLOOKUP(INDIRECT("X22"),クラス・種目リスト!$A$2:$T$33,8,FALSE),"-")</f>
        <v>-</v>
      </c>
      <c r="AE22" s="66" t="str" cm="1">
        <f t="array" aca="1" ref="AE22" ca="1">IFERROR(HLOOKUP(INDIRECT("X22"),クラス・種目リスト!$A$2:$T$33,9,FALSE),"-")</f>
        <v>-</v>
      </c>
      <c r="AF22" s="66" t="str" cm="1">
        <f t="array" aca="1" ref="AF22" ca="1">IFERROR(HLOOKUP(INDIRECT("X22"),クラス・種目リスト!$A$2:$T$33,10,FALSE),"-")</f>
        <v>-</v>
      </c>
      <c r="AG22" s="66" t="str" cm="1">
        <f t="array" aca="1" ref="AG22" ca="1">IFERROR(HLOOKUP(INDIRECT("X22"),クラス・種目リスト!$A$2:$T$33,11,FALSE),"-")</f>
        <v>-</v>
      </c>
      <c r="AH22" s="66" t="str" cm="1">
        <f t="array" aca="1" ref="AH22" ca="1">IFERROR(HLOOKUP(INDIRECT("X22"),クラス・種目リスト!$A$2:$T$33,12,FALSE),"-")</f>
        <v>-</v>
      </c>
      <c r="AI22" s="66" t="str" cm="1">
        <f t="array" aca="1" ref="AI22" ca="1">IFERROR(HLOOKUP(INDIRECT("X22"),クラス・種目リスト!$A$2:$T$33,13,FALSE),"-")</f>
        <v>-</v>
      </c>
      <c r="AJ22" s="66" t="str" cm="1">
        <f t="array" aca="1" ref="AJ22" ca="1">IFERROR(HLOOKUP(INDIRECT("X22"),クラス・種目リスト!$A$2:$T$33,14,FALSE),"-")</f>
        <v>-</v>
      </c>
      <c r="AK22" s="66" t="str" cm="1">
        <f t="array" aca="1" ref="AK22" ca="1">IFERROR(HLOOKUP(INDIRECT("X22"),クラス・種目リスト!$A$2:$T$33,15,FALSE),"-")</f>
        <v>-</v>
      </c>
      <c r="AL22" s="66" t="str" cm="1">
        <f t="array" aca="1" ref="AL22" ca="1">IFERROR(HLOOKUP(INDIRECT("X22"),クラス・種目リスト!$A$2:$T$33,16,FALSE),"-")</f>
        <v>-</v>
      </c>
      <c r="AM22" s="66" t="str" cm="1">
        <f t="array" aca="1" ref="AM22" ca="1">IFERROR(HLOOKUP(INDIRECT("X22"),クラス・種目リスト!$A$2:$T$33,17,FALSE),"-")</f>
        <v>-</v>
      </c>
      <c r="AN22" s="66">
        <f t="shared" ca="1" si="2"/>
        <v>0</v>
      </c>
      <c r="AO22" s="66"/>
      <c r="AP22" s="66"/>
      <c r="AQ22" s="66" cm="1">
        <f t="array" aca="1" ref="AQ22" ca="1">INDIRECT("G22")</f>
        <v>0</v>
      </c>
      <c r="AR22" s="66" cm="1">
        <f t="array" aca="1" ref="AR22" ca="1">IF(INDIRECT("H22")="-",0,COUNTA(INDIRECT("H22")))</f>
        <v>0</v>
      </c>
    </row>
    <row r="23" spans="1:44" ht="19.5" customHeight="1" x14ac:dyDescent="0.15">
      <c r="A23" s="59"/>
      <c r="B23" s="155"/>
      <c r="C23" s="304" t="str">
        <f>IF(H23=0,"",IF(申込書!$B$4="","",SUBSTITUTE(SUBSTITUTE(申込書!$B$4,"学",""),"校","")))</f>
        <v/>
      </c>
      <c r="D23" s="305"/>
      <c r="E23" s="307" t="str">
        <f>IF(H23=0,"",IF(申込書!$D$4="","",SUBSTITUTE(SUBSTITUTE(申込書!$D$4,"学",""),"校","")))</f>
        <v/>
      </c>
      <c r="F23" s="309"/>
      <c r="G23" s="20"/>
      <c r="H23" s="23"/>
      <c r="I23" s="15"/>
      <c r="J23" s="16"/>
      <c r="K23" s="15"/>
      <c r="L23" s="17"/>
      <c r="M23" s="15"/>
      <c r="N23" s="17"/>
      <c r="O23" s="148" t="str">
        <f t="shared" si="0"/>
        <v/>
      </c>
      <c r="P23" s="313" t="str">
        <f t="shared" si="1"/>
        <v/>
      </c>
      <c r="Q23" s="314" t="str">
        <f>IF(H23=0,"",IF(申込書!$D$6="","",申込書!$D$6))</f>
        <v/>
      </c>
      <c r="R23" s="9"/>
      <c r="S23" s="9"/>
      <c r="T23" s="5"/>
      <c r="U23" s="141"/>
      <c r="V23" s="13"/>
      <c r="W23" s="95"/>
      <c r="X23" s="73" cm="1">
        <f t="array" aca="1" ref="X23" ca="1">INDIRECT("$G23")</f>
        <v>0</v>
      </c>
      <c r="Y23" s="66" t="str" cm="1">
        <f t="array" aca="1" ref="Y23" ca="1">IFERROR(HLOOKUP(INDIRECT("X23"),クラス・種目リスト!$A$2:$T$33,3,FALSE),"-")</f>
        <v>-</v>
      </c>
      <c r="Z23" s="66" t="str" cm="1">
        <f t="array" aca="1" ref="Z23" ca="1">IFERROR(HLOOKUP(INDIRECT("X23"),クラス・種目リスト!$A$2:$T$33,4,FALSE),"-")</f>
        <v>-</v>
      </c>
      <c r="AA23" s="66" t="str" cm="1">
        <f t="array" aca="1" ref="AA23" ca="1">IFERROR(HLOOKUP(INDIRECT("X23"),クラス・種目リスト!$A$2:$T$33,5,FALSE),"-")</f>
        <v>-</v>
      </c>
      <c r="AB23" s="66" t="str" cm="1">
        <f t="array" aca="1" ref="AB23" ca="1">IFERROR(HLOOKUP(INDIRECT("X23"),クラス・種目リスト!$A$2:$T$33,6,FALSE),"-")</f>
        <v>-</v>
      </c>
      <c r="AC23" s="66" t="str" cm="1">
        <f t="array" aca="1" ref="AC23" ca="1">IFERROR(HLOOKUP(INDIRECT("X23"),クラス・種目リスト!$A$2:$T$33,7,FALSE),"-")</f>
        <v>-</v>
      </c>
      <c r="AD23" s="66" t="str" cm="1">
        <f t="array" aca="1" ref="AD23" ca="1">IFERROR(HLOOKUP(INDIRECT("X23"),クラス・種目リスト!$A$2:$T$33,8,FALSE),"-")</f>
        <v>-</v>
      </c>
      <c r="AE23" s="66" t="str" cm="1">
        <f t="array" aca="1" ref="AE23" ca="1">IFERROR(HLOOKUP(INDIRECT("X23"),クラス・種目リスト!$A$2:$T$33,9,FALSE),"-")</f>
        <v>-</v>
      </c>
      <c r="AF23" s="66" t="str" cm="1">
        <f t="array" aca="1" ref="AF23" ca="1">IFERROR(HLOOKUP(INDIRECT("X23"),クラス・種目リスト!$A$2:$T$33,10,FALSE),"-")</f>
        <v>-</v>
      </c>
      <c r="AG23" s="66" t="str" cm="1">
        <f t="array" aca="1" ref="AG23" ca="1">IFERROR(HLOOKUP(INDIRECT("X23"),クラス・種目リスト!$A$2:$T$33,11,FALSE),"-")</f>
        <v>-</v>
      </c>
      <c r="AH23" s="66" t="str" cm="1">
        <f t="array" aca="1" ref="AH23" ca="1">IFERROR(HLOOKUP(INDIRECT("X23"),クラス・種目リスト!$A$2:$T$33,12,FALSE),"-")</f>
        <v>-</v>
      </c>
      <c r="AI23" s="66" t="str" cm="1">
        <f t="array" aca="1" ref="AI23" ca="1">IFERROR(HLOOKUP(INDIRECT("X23"),クラス・種目リスト!$A$2:$T$33,13,FALSE),"-")</f>
        <v>-</v>
      </c>
      <c r="AJ23" s="66" t="str" cm="1">
        <f t="array" aca="1" ref="AJ23" ca="1">IFERROR(HLOOKUP(INDIRECT("X23"),クラス・種目リスト!$A$2:$T$33,14,FALSE),"-")</f>
        <v>-</v>
      </c>
      <c r="AK23" s="66" t="str" cm="1">
        <f t="array" aca="1" ref="AK23" ca="1">IFERROR(HLOOKUP(INDIRECT("X23"),クラス・種目リスト!$A$2:$T$33,15,FALSE),"-")</f>
        <v>-</v>
      </c>
      <c r="AL23" s="66" t="str" cm="1">
        <f t="array" aca="1" ref="AL23" ca="1">IFERROR(HLOOKUP(INDIRECT("X23"),クラス・種目リスト!$A$2:$T$33,16,FALSE),"-")</f>
        <v>-</v>
      </c>
      <c r="AM23" s="66" t="str" cm="1">
        <f t="array" aca="1" ref="AM23" ca="1">IFERROR(HLOOKUP(INDIRECT("X23"),クラス・種目リスト!$A$2:$T$33,17,FALSE),"-")</f>
        <v>-</v>
      </c>
      <c r="AN23" s="66">
        <f t="shared" ca="1" si="2"/>
        <v>0</v>
      </c>
      <c r="AO23" s="66"/>
      <c r="AP23" s="66"/>
      <c r="AQ23" s="66" cm="1">
        <f t="array" aca="1" ref="AQ23" ca="1">INDIRECT("G23")</f>
        <v>0</v>
      </c>
      <c r="AR23" s="66" cm="1">
        <f t="array" aca="1" ref="AR23" ca="1">IF(INDIRECT("H23")="-",0,COUNTA(INDIRECT("H23")))</f>
        <v>0</v>
      </c>
    </row>
    <row r="24" spans="1:44" ht="19.2" customHeight="1" x14ac:dyDescent="0.15">
      <c r="A24" s="94"/>
      <c r="B24" s="95"/>
      <c r="C24" s="96"/>
      <c r="D24" s="96"/>
      <c r="E24" s="97"/>
      <c r="F24" s="97"/>
      <c r="G24" s="96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5"/>
      <c r="U24" s="95"/>
      <c r="V24" s="95"/>
      <c r="W24" s="95"/>
      <c r="X24" s="68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</row>
  </sheetData>
  <dataConsolidate/>
  <mergeCells count="1">
    <mergeCell ref="I4:N4"/>
  </mergeCells>
  <phoneticPr fontId="3"/>
  <conditionalFormatting sqref="C6:C23">
    <cfRule type="expression" dxfId="1" priority="3">
      <formula>AND($C6="",COUNTA($B6)&gt;0)</formula>
    </cfRule>
  </conditionalFormatting>
  <conditionalFormatting sqref="H6:H23">
    <cfRule type="expression" dxfId="0" priority="1">
      <formula>AND($AN6=0,COUNTA($H6)&gt;0)</formula>
    </cfRule>
  </conditionalFormatting>
  <dataValidations count="6">
    <dataValidation allowBlank="1" showInputMessage="1" sqref="A6:A23 P6:Q23" xr:uid="{7E53C71D-DEA0-49E8-8CC4-48BFF96813A1}"/>
    <dataValidation type="whole" allowBlank="1" showInputMessage="1" showErrorMessage="1" sqref="I5:N23 O5 R5:S23" xr:uid="{0E7B638B-C8F4-4C49-8CCB-EFD272BB7F0A}">
      <formula1>0</formula1>
      <formula2>9</formula2>
    </dataValidation>
    <dataValidation type="list" allowBlank="1" showInputMessage="1" sqref="B6:B23" xr:uid="{C4ADDE31-3C16-45E5-AD46-04293C92085D}">
      <formula1>$AI$1</formula1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H6:H23" xr:uid="{FFA059FD-89C9-4535-8FA1-3F18FAC34C26}">
      <formula1>$Y6:$AM6</formula1>
    </dataValidation>
    <dataValidation type="list" allowBlank="1" showInputMessage="1" showErrorMessage="1" sqref="G5:G23" xr:uid="{525B1467-326B-45D7-BD14-F71B429DCAA2}">
      <formula1>$AH$1:$AK$1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申込書!$D$4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A6" sqref="A6"/>
    </sheetView>
  </sheetViews>
  <sheetFormatPr defaultRowHeight="13.2" x14ac:dyDescent="0.2"/>
  <cols>
    <col min="1" max="1" width="1.44140625" style="120" customWidth="1"/>
    <col min="2" max="3" width="11.109375" style="120" customWidth="1"/>
    <col min="4" max="4" width="7.109375" style="120" bestFit="1" customWidth="1"/>
    <col min="5" max="24" width="4.21875" style="120" bestFit="1" customWidth="1"/>
    <col min="25" max="25" width="4.21875" style="120" customWidth="1"/>
    <col min="26" max="29" width="8.109375" style="120" customWidth="1"/>
    <col min="30" max="49" width="4.21875" style="120" bestFit="1" customWidth="1"/>
    <col min="50" max="16384" width="8.88671875" style="120"/>
  </cols>
  <sheetData>
    <row r="1" spans="2:52" x14ac:dyDescent="0.2">
      <c r="B1" s="12" t="s">
        <v>288</v>
      </c>
      <c r="AD1" s="11" t="s">
        <v>270</v>
      </c>
    </row>
    <row r="2" spans="2:52" x14ac:dyDescent="0.2">
      <c r="B2" s="363" t="s">
        <v>213</v>
      </c>
      <c r="C2" s="363" t="s">
        <v>214</v>
      </c>
      <c r="D2" s="363" t="s">
        <v>212</v>
      </c>
      <c r="E2" s="368" t="s">
        <v>215</v>
      </c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  <c r="V2" s="369"/>
      <c r="W2" s="369"/>
      <c r="X2" s="369"/>
      <c r="Y2" s="370"/>
      <c r="Z2" s="363" t="s">
        <v>19</v>
      </c>
      <c r="AA2" s="363" t="s">
        <v>20</v>
      </c>
      <c r="AB2" s="363" t="s">
        <v>222</v>
      </c>
      <c r="AC2" s="241"/>
      <c r="AD2" s="365" t="s">
        <v>216</v>
      </c>
      <c r="AE2" s="366"/>
      <c r="AF2" s="366"/>
      <c r="AG2" s="366"/>
      <c r="AH2" s="366"/>
      <c r="AI2" s="366"/>
      <c r="AJ2" s="366"/>
      <c r="AK2" s="366"/>
      <c r="AL2" s="366"/>
      <c r="AM2" s="366"/>
      <c r="AN2" s="366"/>
      <c r="AO2" s="366"/>
      <c r="AP2" s="366"/>
      <c r="AQ2" s="366"/>
      <c r="AR2" s="366"/>
      <c r="AS2" s="366"/>
      <c r="AT2" s="366"/>
      <c r="AU2" s="366"/>
      <c r="AV2" s="366"/>
      <c r="AW2" s="367"/>
      <c r="AX2" s="364" t="s">
        <v>271</v>
      </c>
      <c r="AY2" s="364" t="s">
        <v>272</v>
      </c>
      <c r="AZ2" s="364" t="s">
        <v>273</v>
      </c>
    </row>
    <row r="3" spans="2:52" x14ac:dyDescent="0.2">
      <c r="B3" s="363"/>
      <c r="C3" s="363"/>
      <c r="D3" s="363"/>
      <c r="E3" s="363" t="s">
        <v>224</v>
      </c>
      <c r="F3" s="363"/>
      <c r="G3" s="363"/>
      <c r="H3" s="363"/>
      <c r="I3" s="363" t="s">
        <v>225</v>
      </c>
      <c r="J3" s="363"/>
      <c r="K3" s="363"/>
      <c r="L3" s="363"/>
      <c r="M3" s="363" t="s">
        <v>226</v>
      </c>
      <c r="N3" s="363"/>
      <c r="O3" s="363"/>
      <c r="P3" s="363"/>
      <c r="Q3" s="363" t="s">
        <v>227</v>
      </c>
      <c r="R3" s="363"/>
      <c r="S3" s="363"/>
      <c r="T3" s="363"/>
      <c r="U3" s="363" t="s">
        <v>223</v>
      </c>
      <c r="V3" s="363"/>
      <c r="W3" s="363"/>
      <c r="X3" s="363"/>
      <c r="Y3" s="371" t="s">
        <v>376</v>
      </c>
      <c r="Z3" s="363"/>
      <c r="AA3" s="363"/>
      <c r="AB3" s="363"/>
      <c r="AC3" s="242"/>
      <c r="AD3" s="362" t="s">
        <v>217</v>
      </c>
      <c r="AE3" s="362"/>
      <c r="AF3" s="362"/>
      <c r="AG3" s="362"/>
      <c r="AH3" s="362" t="s">
        <v>218</v>
      </c>
      <c r="AI3" s="362"/>
      <c r="AJ3" s="362"/>
      <c r="AK3" s="362"/>
      <c r="AL3" s="362" t="s">
        <v>219</v>
      </c>
      <c r="AM3" s="362"/>
      <c r="AN3" s="362"/>
      <c r="AO3" s="362"/>
      <c r="AP3" s="362" t="s">
        <v>220</v>
      </c>
      <c r="AQ3" s="362"/>
      <c r="AR3" s="362"/>
      <c r="AS3" s="362"/>
      <c r="AT3" s="362" t="s">
        <v>2</v>
      </c>
      <c r="AU3" s="362"/>
      <c r="AV3" s="362"/>
      <c r="AW3" s="362"/>
      <c r="AX3" s="362"/>
      <c r="AY3" s="362"/>
      <c r="AZ3" s="362"/>
    </row>
    <row r="4" spans="2:52" x14ac:dyDescent="0.2">
      <c r="B4" s="363"/>
      <c r="C4" s="363"/>
      <c r="D4" s="363"/>
      <c r="E4" s="119" t="s">
        <v>3</v>
      </c>
      <c r="F4" s="119" t="s">
        <v>4</v>
      </c>
      <c r="G4" s="119" t="s">
        <v>5</v>
      </c>
      <c r="H4" s="119" t="s">
        <v>6</v>
      </c>
      <c r="I4" s="119" t="s">
        <v>3</v>
      </c>
      <c r="J4" s="119" t="s">
        <v>4</v>
      </c>
      <c r="K4" s="119" t="s">
        <v>5</v>
      </c>
      <c r="L4" s="119" t="s">
        <v>6</v>
      </c>
      <c r="M4" s="119" t="s">
        <v>3</v>
      </c>
      <c r="N4" s="119" t="s">
        <v>4</v>
      </c>
      <c r="O4" s="119" t="s">
        <v>5</v>
      </c>
      <c r="P4" s="119" t="s">
        <v>6</v>
      </c>
      <c r="Q4" s="119" t="s">
        <v>3</v>
      </c>
      <c r="R4" s="119" t="s">
        <v>4</v>
      </c>
      <c r="S4" s="119" t="s">
        <v>5</v>
      </c>
      <c r="T4" s="119" t="s">
        <v>6</v>
      </c>
      <c r="U4" s="119" t="s">
        <v>3</v>
      </c>
      <c r="V4" s="119" t="s">
        <v>4</v>
      </c>
      <c r="W4" s="119" t="s">
        <v>5</v>
      </c>
      <c r="X4" s="119" t="s">
        <v>6</v>
      </c>
      <c r="Y4" s="372"/>
      <c r="Z4" s="363"/>
      <c r="AA4" s="363"/>
      <c r="AB4" s="363"/>
      <c r="AC4" s="242"/>
      <c r="AD4" s="301" t="s">
        <v>3</v>
      </c>
      <c r="AE4" s="301" t="s">
        <v>4</v>
      </c>
      <c r="AF4" s="301" t="s">
        <v>5</v>
      </c>
      <c r="AG4" s="301" t="s">
        <v>6</v>
      </c>
      <c r="AH4" s="301" t="s">
        <v>3</v>
      </c>
      <c r="AI4" s="301" t="s">
        <v>4</v>
      </c>
      <c r="AJ4" s="301" t="s">
        <v>5</v>
      </c>
      <c r="AK4" s="301" t="s">
        <v>6</v>
      </c>
      <c r="AL4" s="301" t="s">
        <v>3</v>
      </c>
      <c r="AM4" s="301" t="s">
        <v>4</v>
      </c>
      <c r="AN4" s="301" t="s">
        <v>5</v>
      </c>
      <c r="AO4" s="301" t="s">
        <v>6</v>
      </c>
      <c r="AP4" s="301" t="s">
        <v>3</v>
      </c>
      <c r="AQ4" s="301" t="s">
        <v>4</v>
      </c>
      <c r="AR4" s="301" t="s">
        <v>5</v>
      </c>
      <c r="AS4" s="301" t="s">
        <v>6</v>
      </c>
      <c r="AT4" s="301" t="s">
        <v>3</v>
      </c>
      <c r="AU4" s="301" t="s">
        <v>4</v>
      </c>
      <c r="AV4" s="301" t="s">
        <v>5</v>
      </c>
      <c r="AW4" s="301" t="s">
        <v>6</v>
      </c>
      <c r="AX4" s="362"/>
      <c r="AY4" s="362"/>
      <c r="AZ4" s="362"/>
    </row>
    <row r="5" spans="2:52" s="152" customFormat="1" ht="28.2" customHeight="1" x14ac:dyDescent="0.2">
      <c r="B5" s="151">
        <f>申込書!B4</f>
        <v>0</v>
      </c>
      <c r="C5" s="151">
        <f>申込書!D4</f>
        <v>0</v>
      </c>
      <c r="D5" s="151" t="str">
        <f>申込書!D6</f>
        <v>小樽後志</v>
      </c>
      <c r="E5" s="151">
        <f ca="1">COUNTIFS(参加選手登録!$DA$6:$DA$62,"小学",参加選手登録!$DB$6:$DB$62,1)</f>
        <v>0</v>
      </c>
      <c r="F5" s="151">
        <f ca="1">COUNTIFS(参加選手登録!$DA$6:$DA$62,"中学",参加選手登録!$DB$6:$DB$62,1)</f>
        <v>0</v>
      </c>
      <c r="G5" s="151">
        <f ca="1">COUNTIFS(参加選手登録!$DA$6:$DA$62,"高校",参加選手登録!$DB$6:$DB$62,1)</f>
        <v>0</v>
      </c>
      <c r="H5" s="151">
        <f ca="1">COUNTIFS(参加選手登録!$DA$6:$DA$62,"一般",参加選手登録!$DB$6:$DB$62,1)</f>
        <v>0</v>
      </c>
      <c r="I5" s="151">
        <f ca="1">COUNTIFS(参加選手登録!$DA$6:$DA$62,"小学",参加選手登録!$DB$6:$DB$62,2)</f>
        <v>0</v>
      </c>
      <c r="J5" s="151">
        <f ca="1">COUNTIFS(参加選手登録!$DA$6:$DA$62,"中学",参加選手登録!$DB$6:$DB$62,2)</f>
        <v>0</v>
      </c>
      <c r="K5" s="151">
        <f ca="1">COUNTIFS(参加選手登録!$DA$6:$DA$62,"高校",参加選手登録!$DB$6:$DB$62,2)</f>
        <v>0</v>
      </c>
      <c r="L5" s="151">
        <f ca="1">COUNTIFS(参加選手登録!$DA$6:$DA$62,"一般",参加選手登録!$DB$6:$DB$62,2)</f>
        <v>0</v>
      </c>
      <c r="M5" s="151"/>
      <c r="N5" s="151"/>
      <c r="O5" s="151"/>
      <c r="P5" s="151"/>
      <c r="Q5" s="151"/>
      <c r="R5" s="151"/>
      <c r="S5" s="151"/>
      <c r="T5" s="151"/>
      <c r="U5" s="151">
        <f ca="1">COUNTIFS(リレー参加チーム登録!$AQ$6:$AQ$23,"小学",リレー参加チーム登録!$AR$6:$AR$23,1)</f>
        <v>0</v>
      </c>
      <c r="V5" s="151">
        <f ca="1">COUNTIFS(リレー参加チーム登録!$AQ$6:$AQ$23,"中学",リレー参加チーム登録!$AR$6:$AR$23,1)</f>
        <v>0</v>
      </c>
      <c r="W5" s="151">
        <f ca="1">COUNTIFS(リレー参加チーム登録!$AQ$6:$AQ$23,"高校",リレー参加チーム登録!$AR$6:$AR$23,1)</f>
        <v>0</v>
      </c>
      <c r="X5" s="151">
        <f ca="1">COUNTIFS(リレー参加チーム登録!$AQ$6:$AQ$23,"一般",リレー参加チーム登録!$AR$6:$AR$23,1)</f>
        <v>0</v>
      </c>
      <c r="Y5" s="151">
        <f ca="1">SUM(E5:T5)</f>
        <v>0</v>
      </c>
      <c r="Z5" s="151">
        <f>参加選手登録!BV1+参加選手登録!BW1</f>
        <v>0</v>
      </c>
      <c r="AA5" s="151">
        <f>参加選手登録!BX1</f>
        <v>0</v>
      </c>
      <c r="AB5" s="151"/>
      <c r="AC5" s="243"/>
      <c r="AD5" s="302">
        <f t="shared" ref="AD5:AW5" ca="1" si="0">E5*E6</f>
        <v>0</v>
      </c>
      <c r="AE5" s="302">
        <f t="shared" ca="1" si="0"/>
        <v>0</v>
      </c>
      <c r="AF5" s="302">
        <f t="shared" ca="1" si="0"/>
        <v>0</v>
      </c>
      <c r="AG5" s="302">
        <f t="shared" ca="1" si="0"/>
        <v>0</v>
      </c>
      <c r="AH5" s="302">
        <f t="shared" ca="1" si="0"/>
        <v>0</v>
      </c>
      <c r="AI5" s="302">
        <f t="shared" ca="1" si="0"/>
        <v>0</v>
      </c>
      <c r="AJ5" s="302">
        <f t="shared" ca="1" si="0"/>
        <v>0</v>
      </c>
      <c r="AK5" s="302">
        <f t="shared" ca="1" si="0"/>
        <v>0</v>
      </c>
      <c r="AL5" s="302">
        <f t="shared" si="0"/>
        <v>0</v>
      </c>
      <c r="AM5" s="302">
        <f t="shared" si="0"/>
        <v>0</v>
      </c>
      <c r="AN5" s="302">
        <f t="shared" si="0"/>
        <v>0</v>
      </c>
      <c r="AO5" s="302">
        <f t="shared" si="0"/>
        <v>0</v>
      </c>
      <c r="AP5" s="302">
        <f t="shared" si="0"/>
        <v>0</v>
      </c>
      <c r="AQ5" s="302">
        <f t="shared" si="0"/>
        <v>0</v>
      </c>
      <c r="AR5" s="302">
        <f t="shared" si="0"/>
        <v>0</v>
      </c>
      <c r="AS5" s="302">
        <f t="shared" si="0"/>
        <v>0</v>
      </c>
      <c r="AT5" s="302">
        <f t="shared" ca="1" si="0"/>
        <v>0</v>
      </c>
      <c r="AU5" s="302">
        <f t="shared" ca="1" si="0"/>
        <v>0</v>
      </c>
      <c r="AV5" s="302">
        <f t="shared" ca="1" si="0"/>
        <v>0</v>
      </c>
      <c r="AW5" s="302">
        <f t="shared" ca="1" si="0"/>
        <v>0</v>
      </c>
      <c r="AX5" s="302">
        <f t="shared" ref="AX5" si="1">Z5*Z6</f>
        <v>0</v>
      </c>
      <c r="AY5" s="302">
        <f t="shared" ref="AY5" si="2">AA5*AA6</f>
        <v>0</v>
      </c>
      <c r="AZ5" s="302"/>
    </row>
    <row r="6" spans="2:52" x14ac:dyDescent="0.2">
      <c r="D6" s="122" t="s">
        <v>228</v>
      </c>
      <c r="E6" s="121">
        <v>1000</v>
      </c>
      <c r="F6" s="121">
        <v>1200</v>
      </c>
      <c r="G6" s="121">
        <v>1400</v>
      </c>
      <c r="H6" s="121">
        <v>1800</v>
      </c>
      <c r="I6" s="121">
        <v>1200</v>
      </c>
      <c r="J6" s="121">
        <v>1500</v>
      </c>
      <c r="K6" s="121">
        <v>1800</v>
      </c>
      <c r="L6" s="121">
        <v>2200</v>
      </c>
      <c r="M6" s="121"/>
      <c r="N6" s="121"/>
      <c r="O6" s="121"/>
      <c r="P6" s="121"/>
      <c r="Q6" s="121"/>
      <c r="R6" s="121"/>
      <c r="S6" s="121"/>
      <c r="T6" s="121"/>
      <c r="U6" s="121">
        <v>1600</v>
      </c>
      <c r="V6" s="121">
        <v>1800</v>
      </c>
      <c r="W6" s="121">
        <v>2400</v>
      </c>
      <c r="X6" s="121">
        <v>3000</v>
      </c>
      <c r="Y6" s="232"/>
      <c r="Z6" s="258">
        <v>300</v>
      </c>
      <c r="AA6" s="258">
        <v>700</v>
      </c>
    </row>
    <row r="8" spans="2:52" x14ac:dyDescent="0.2">
      <c r="B8" s="260" t="s">
        <v>289</v>
      </c>
    </row>
    <row r="9" spans="2:52" ht="13.8" x14ac:dyDescent="0.2">
      <c r="B9" s="261" t="s">
        <v>260</v>
      </c>
      <c r="C9" s="261" t="s">
        <v>261</v>
      </c>
      <c r="D9" s="261" t="s">
        <v>262</v>
      </c>
    </row>
    <row r="10" spans="2:52" ht="13.8" x14ac:dyDescent="0.2">
      <c r="B10" s="262" t="str">
        <f>IF(申込書!B24="","",申込書!B24)</f>
        <v/>
      </c>
      <c r="C10" s="262" t="str">
        <f>IF(申込書!C24="","",申込書!C24)</f>
        <v/>
      </c>
      <c r="D10" s="262" t="str">
        <f>IF(申込書!D24="","",申込書!D24)</f>
        <v/>
      </c>
    </row>
    <row r="11" spans="2:52" ht="13.8" x14ac:dyDescent="0.2">
      <c r="B11" s="262" t="str">
        <f>IF(申込書!B25="","",申込書!B25)</f>
        <v/>
      </c>
      <c r="C11" s="262" t="str">
        <f>IF(申込書!C25="","",申込書!C25)</f>
        <v/>
      </c>
      <c r="D11" s="262" t="str">
        <f>IF(申込書!D25="","",申込書!D25)</f>
        <v/>
      </c>
    </row>
    <row r="12" spans="2:52" ht="13.8" x14ac:dyDescent="0.2">
      <c r="B12" s="262" t="str">
        <f>IF(申込書!B26="","",申込書!B26)</f>
        <v/>
      </c>
      <c r="C12" s="262" t="str">
        <f>IF(申込書!C26="","",申込書!C26)</f>
        <v/>
      </c>
      <c r="D12" s="262" t="str">
        <f>IF(申込書!D26="","",申込書!D26)</f>
        <v/>
      </c>
    </row>
  </sheetData>
  <mergeCells count="22"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  <mergeCell ref="Z2:Z4"/>
    <mergeCell ref="AA2:AA4"/>
    <mergeCell ref="AD3:AG3"/>
    <mergeCell ref="AH3:AK3"/>
    <mergeCell ref="AL3:AO3"/>
    <mergeCell ref="AP3:AS3"/>
    <mergeCell ref="AB2:AB4"/>
    <mergeCell ref="AX2:AX4"/>
    <mergeCell ref="AY2:AY4"/>
    <mergeCell ref="AZ2:AZ4"/>
    <mergeCell ref="AT3:AW3"/>
    <mergeCell ref="AD2:AW2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AX2 AU4:AW4 AT3:AT4 V4:X4" xr:uid="{5242A606-5487-48AC-9A96-F1B5A1C46BD8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T116"/>
  <sheetViews>
    <sheetView zoomScaleNormal="100" workbookViewId="0">
      <selection activeCell="B24" sqref="B24"/>
    </sheetView>
  </sheetViews>
  <sheetFormatPr defaultColWidth="9" defaultRowHeight="12.6" x14ac:dyDescent="0.15"/>
  <cols>
    <col min="1" max="4" width="22.21875" style="12" customWidth="1"/>
    <col min="5" max="6" width="22.21875" style="12" hidden="1" customWidth="1"/>
    <col min="7" max="10" width="22.21875" style="12" customWidth="1"/>
    <col min="11" max="12" width="22.21875" style="12" hidden="1" customWidth="1"/>
    <col min="13" max="13" width="6.88671875" style="12" bestFit="1" customWidth="1"/>
    <col min="14" max="14" width="3.5546875" style="12" bestFit="1" customWidth="1"/>
    <col min="15" max="20" width="17.77734375" style="12" customWidth="1"/>
    <col min="21" max="32" width="11" style="12" customWidth="1"/>
    <col min="33" max="16384" width="9" style="12"/>
  </cols>
  <sheetData>
    <row r="1" spans="1:20" x14ac:dyDescent="0.15">
      <c r="A1" s="12" t="s">
        <v>432</v>
      </c>
      <c r="B1" s="11"/>
      <c r="C1" s="264" t="s">
        <v>431</v>
      </c>
      <c r="I1" s="12" t="s">
        <v>198</v>
      </c>
      <c r="O1" s="12" t="s">
        <v>364</v>
      </c>
    </row>
    <row r="2" spans="1:20" s="260" customFormat="1" x14ac:dyDescent="0.2">
      <c r="A2" s="338" t="s">
        <v>33</v>
      </c>
      <c r="B2" s="338" t="s">
        <v>211</v>
      </c>
      <c r="C2" s="338" t="s">
        <v>36</v>
      </c>
      <c r="D2" s="338" t="s">
        <v>38</v>
      </c>
      <c r="E2" s="338"/>
      <c r="F2" s="338"/>
      <c r="G2" s="339" t="s">
        <v>34</v>
      </c>
      <c r="H2" s="339" t="s">
        <v>35</v>
      </c>
      <c r="I2" s="339" t="s">
        <v>37</v>
      </c>
      <c r="J2" s="118" t="s">
        <v>39</v>
      </c>
      <c r="K2" s="118"/>
      <c r="L2" s="118"/>
      <c r="O2" s="147" t="s">
        <v>3</v>
      </c>
      <c r="P2" s="147" t="s">
        <v>4</v>
      </c>
      <c r="Q2" s="147" t="s">
        <v>5</v>
      </c>
      <c r="R2" s="147" t="s">
        <v>6</v>
      </c>
      <c r="S2" s="147"/>
      <c r="T2" s="147"/>
    </row>
    <row r="3" spans="1:20" s="260" customFormat="1" x14ac:dyDescent="0.2"/>
    <row r="4" spans="1:20" s="260" customFormat="1" x14ac:dyDescent="0.2">
      <c r="A4" s="340" t="s">
        <v>363</v>
      </c>
      <c r="B4" s="340" t="s">
        <v>333</v>
      </c>
      <c r="C4" s="340" t="s">
        <v>338</v>
      </c>
      <c r="D4" s="340" t="s">
        <v>338</v>
      </c>
      <c r="E4" s="340" t="s">
        <v>7</v>
      </c>
      <c r="F4" s="340" t="s">
        <v>7</v>
      </c>
      <c r="G4" s="340" t="s">
        <v>344</v>
      </c>
      <c r="H4" s="340" t="s">
        <v>350</v>
      </c>
      <c r="I4" s="340" t="s">
        <v>355</v>
      </c>
      <c r="J4" s="340" t="s">
        <v>355</v>
      </c>
      <c r="K4" s="340" t="s">
        <v>7</v>
      </c>
      <c r="L4" s="340" t="s">
        <v>7</v>
      </c>
      <c r="M4" s="341" t="str">
        <f>参加選手登録!N3</f>
        <v>市民の部（記録会の部に出場する場合は、こちらの欄には入力しないでください）</v>
      </c>
      <c r="N4" s="260">
        <v>1</v>
      </c>
      <c r="O4" s="342" t="s">
        <v>446</v>
      </c>
      <c r="P4" s="342" t="s">
        <v>448</v>
      </c>
      <c r="Q4" s="342" t="s">
        <v>450</v>
      </c>
      <c r="R4" s="342" t="s">
        <v>452</v>
      </c>
      <c r="S4" s="342" t="s">
        <v>7</v>
      </c>
      <c r="T4" s="342" t="s">
        <v>7</v>
      </c>
    </row>
    <row r="5" spans="1:20" s="260" customFormat="1" x14ac:dyDescent="0.2">
      <c r="A5" s="340" t="s">
        <v>327</v>
      </c>
      <c r="B5" s="340" t="s">
        <v>334</v>
      </c>
      <c r="C5" s="340" t="s">
        <v>339</v>
      </c>
      <c r="D5" s="340" t="s">
        <v>339</v>
      </c>
      <c r="E5" s="340" t="s">
        <v>7</v>
      </c>
      <c r="F5" s="340" t="s">
        <v>7</v>
      </c>
      <c r="G5" s="340" t="s">
        <v>345</v>
      </c>
      <c r="H5" s="340" t="s">
        <v>351</v>
      </c>
      <c r="I5" s="340" t="s">
        <v>356</v>
      </c>
      <c r="J5" s="340" t="s">
        <v>356</v>
      </c>
      <c r="K5" s="340" t="s">
        <v>7</v>
      </c>
      <c r="L5" s="340" t="s">
        <v>7</v>
      </c>
      <c r="N5" s="260">
        <v>2</v>
      </c>
      <c r="O5" s="342" t="s">
        <v>447</v>
      </c>
      <c r="P5" s="342" t="s">
        <v>449</v>
      </c>
      <c r="Q5" s="342" t="s">
        <v>451</v>
      </c>
      <c r="R5" s="342" t="s">
        <v>453</v>
      </c>
      <c r="S5" s="342" t="s">
        <v>7</v>
      </c>
      <c r="T5" s="342" t="s">
        <v>7</v>
      </c>
    </row>
    <row r="6" spans="1:20" s="260" customFormat="1" x14ac:dyDescent="0.2">
      <c r="A6" s="340" t="s">
        <v>328</v>
      </c>
      <c r="B6" s="340" t="s">
        <v>335</v>
      </c>
      <c r="C6" s="340" t="s">
        <v>340</v>
      </c>
      <c r="D6" s="340" t="s">
        <v>340</v>
      </c>
      <c r="E6" s="340" t="s">
        <v>7</v>
      </c>
      <c r="F6" s="340" t="s">
        <v>7</v>
      </c>
      <c r="G6" s="340" t="s">
        <v>346</v>
      </c>
      <c r="H6" s="340" t="s">
        <v>472</v>
      </c>
      <c r="I6" s="340" t="s">
        <v>469</v>
      </c>
      <c r="J6" s="340" t="s">
        <v>469</v>
      </c>
      <c r="K6" s="340" t="s">
        <v>7</v>
      </c>
      <c r="L6" s="340" t="s">
        <v>7</v>
      </c>
      <c r="N6" s="260">
        <v>3</v>
      </c>
      <c r="O6" s="342" t="s">
        <v>454</v>
      </c>
      <c r="P6" s="342" t="s">
        <v>456</v>
      </c>
      <c r="Q6" s="342" t="s">
        <v>456</v>
      </c>
      <c r="R6" s="342" t="s">
        <v>456</v>
      </c>
      <c r="S6" s="342" t="s">
        <v>7</v>
      </c>
      <c r="T6" s="342" t="s">
        <v>7</v>
      </c>
    </row>
    <row r="7" spans="1:20" s="260" customFormat="1" x14ac:dyDescent="0.2">
      <c r="A7" s="340" t="s">
        <v>329</v>
      </c>
      <c r="B7" s="340" t="s">
        <v>402</v>
      </c>
      <c r="C7" s="340" t="s">
        <v>341</v>
      </c>
      <c r="D7" s="340" t="s">
        <v>341</v>
      </c>
      <c r="E7" s="340" t="s">
        <v>7</v>
      </c>
      <c r="F7" s="340" t="s">
        <v>7</v>
      </c>
      <c r="G7" s="340" t="s">
        <v>347</v>
      </c>
      <c r="H7" s="340" t="s">
        <v>416</v>
      </c>
      <c r="I7" s="340" t="s">
        <v>470</v>
      </c>
      <c r="J7" s="340" t="s">
        <v>470</v>
      </c>
      <c r="K7" s="340" t="s">
        <v>7</v>
      </c>
      <c r="L7" s="340" t="s">
        <v>7</v>
      </c>
      <c r="N7" s="260">
        <v>4</v>
      </c>
      <c r="O7" s="342" t="s">
        <v>455</v>
      </c>
      <c r="P7" s="342" t="s">
        <v>457</v>
      </c>
      <c r="Q7" s="342" t="s">
        <v>457</v>
      </c>
      <c r="R7" s="342" t="s">
        <v>457</v>
      </c>
      <c r="S7" s="342" t="s">
        <v>7</v>
      </c>
      <c r="T7" s="342" t="s">
        <v>7</v>
      </c>
    </row>
    <row r="8" spans="1:20" s="260" customFormat="1" x14ac:dyDescent="0.2">
      <c r="A8" s="340" t="s">
        <v>330</v>
      </c>
      <c r="B8" s="340" t="s">
        <v>336</v>
      </c>
      <c r="C8" s="340" t="s">
        <v>407</v>
      </c>
      <c r="D8" s="340" t="s">
        <v>407</v>
      </c>
      <c r="E8" s="340" t="s">
        <v>7</v>
      </c>
      <c r="F8" s="340" t="s">
        <v>7</v>
      </c>
      <c r="G8" s="340" t="s">
        <v>348</v>
      </c>
      <c r="H8" s="340" t="s">
        <v>352</v>
      </c>
      <c r="I8" s="340" t="s">
        <v>421</v>
      </c>
      <c r="J8" s="340" t="s">
        <v>421</v>
      </c>
      <c r="K8" s="340" t="s">
        <v>7</v>
      </c>
      <c r="L8" s="340" t="s">
        <v>7</v>
      </c>
      <c r="N8" s="260">
        <v>5</v>
      </c>
      <c r="O8" s="342" t="s">
        <v>7</v>
      </c>
      <c r="P8" s="342" t="s">
        <v>7</v>
      </c>
      <c r="Q8" s="342" t="s">
        <v>7</v>
      </c>
      <c r="R8" s="342" t="s">
        <v>7</v>
      </c>
      <c r="S8" s="342" t="s">
        <v>7</v>
      </c>
      <c r="T8" s="342" t="s">
        <v>7</v>
      </c>
    </row>
    <row r="9" spans="1:20" s="260" customFormat="1" x14ac:dyDescent="0.2">
      <c r="A9" s="340" t="s">
        <v>331</v>
      </c>
      <c r="B9" s="340" t="s">
        <v>337</v>
      </c>
      <c r="C9" s="340" t="s">
        <v>342</v>
      </c>
      <c r="D9" s="340" t="s">
        <v>342</v>
      </c>
      <c r="E9" s="340" t="s">
        <v>7</v>
      </c>
      <c r="F9" s="340" t="s">
        <v>7</v>
      </c>
      <c r="G9" s="340" t="s">
        <v>349</v>
      </c>
      <c r="H9" s="340" t="s">
        <v>353</v>
      </c>
      <c r="I9" s="340" t="s">
        <v>357</v>
      </c>
      <c r="J9" s="340" t="s">
        <v>357</v>
      </c>
      <c r="K9" s="340" t="s">
        <v>7</v>
      </c>
      <c r="L9" s="340" t="s">
        <v>7</v>
      </c>
      <c r="N9" s="260">
        <v>6</v>
      </c>
      <c r="O9" s="342" t="s">
        <v>7</v>
      </c>
      <c r="P9" s="342" t="s">
        <v>7</v>
      </c>
      <c r="Q9" s="342" t="s">
        <v>7</v>
      </c>
      <c r="R9" s="342" t="s">
        <v>7</v>
      </c>
      <c r="S9" s="342" t="s">
        <v>7</v>
      </c>
      <c r="T9" s="342" t="s">
        <v>7</v>
      </c>
    </row>
    <row r="10" spans="1:20" s="260" customFormat="1" x14ac:dyDescent="0.2">
      <c r="A10" s="340" t="s">
        <v>332</v>
      </c>
      <c r="B10" s="340" t="s">
        <v>403</v>
      </c>
      <c r="C10" s="340" t="s">
        <v>343</v>
      </c>
      <c r="D10" s="340" t="s">
        <v>343</v>
      </c>
      <c r="E10" s="340" t="s">
        <v>7</v>
      </c>
      <c r="F10" s="340" t="s">
        <v>7</v>
      </c>
      <c r="G10" s="340" t="s">
        <v>459</v>
      </c>
      <c r="H10" s="340" t="s">
        <v>354</v>
      </c>
      <c r="I10" s="340" t="s">
        <v>358</v>
      </c>
      <c r="J10" s="340" t="s">
        <v>358</v>
      </c>
      <c r="K10" s="340" t="s">
        <v>7</v>
      </c>
      <c r="L10" s="340" t="s">
        <v>7</v>
      </c>
      <c r="N10" s="260">
        <v>7</v>
      </c>
      <c r="O10" s="342" t="s">
        <v>7</v>
      </c>
      <c r="P10" s="342" t="s">
        <v>7</v>
      </c>
      <c r="Q10" s="342" t="s">
        <v>7</v>
      </c>
      <c r="R10" s="342" t="s">
        <v>7</v>
      </c>
      <c r="S10" s="342" t="s">
        <v>7</v>
      </c>
      <c r="T10" s="342" t="s">
        <v>7</v>
      </c>
    </row>
    <row r="11" spans="1:20" s="260" customFormat="1" x14ac:dyDescent="0.2">
      <c r="A11" s="340" t="s">
        <v>458</v>
      </c>
      <c r="B11" s="340" t="s">
        <v>462</v>
      </c>
      <c r="C11" s="340" t="s">
        <v>412</v>
      </c>
      <c r="D11" s="340" t="s">
        <v>413</v>
      </c>
      <c r="E11" s="340" t="s">
        <v>7</v>
      </c>
      <c r="F11" s="340" t="s">
        <v>7</v>
      </c>
      <c r="G11" s="340" t="s">
        <v>7</v>
      </c>
      <c r="H11" s="340" t="s">
        <v>465</v>
      </c>
      <c r="I11" s="340" t="s">
        <v>422</v>
      </c>
      <c r="J11" s="340" t="s">
        <v>422</v>
      </c>
      <c r="K11" s="340" t="s">
        <v>7</v>
      </c>
      <c r="L11" s="340" t="s">
        <v>7</v>
      </c>
      <c r="N11" s="260">
        <v>8</v>
      </c>
      <c r="O11" s="342" t="s">
        <v>7</v>
      </c>
      <c r="P11" s="342" t="s">
        <v>7</v>
      </c>
      <c r="Q11" s="342" t="s">
        <v>7</v>
      </c>
      <c r="R11" s="342" t="s">
        <v>7</v>
      </c>
      <c r="S11" s="342" t="s">
        <v>7</v>
      </c>
      <c r="T11" s="342" t="s">
        <v>7</v>
      </c>
    </row>
    <row r="12" spans="1:20" s="260" customFormat="1" x14ac:dyDescent="0.2">
      <c r="A12" s="340" t="s">
        <v>7</v>
      </c>
      <c r="B12" s="340" t="s">
        <v>7</v>
      </c>
      <c r="C12" s="340" t="s">
        <v>413</v>
      </c>
      <c r="D12" s="340" t="s">
        <v>415</v>
      </c>
      <c r="E12" s="340" t="s">
        <v>7</v>
      </c>
      <c r="F12" s="340" t="s">
        <v>7</v>
      </c>
      <c r="G12" s="340" t="s">
        <v>7</v>
      </c>
      <c r="H12" s="340" t="s">
        <v>7</v>
      </c>
      <c r="I12" s="340" t="s">
        <v>423</v>
      </c>
      <c r="J12" s="340" t="s">
        <v>423</v>
      </c>
      <c r="K12" s="340" t="s">
        <v>7</v>
      </c>
      <c r="L12" s="340" t="s">
        <v>7</v>
      </c>
      <c r="N12" s="260">
        <v>9</v>
      </c>
      <c r="O12" s="342" t="s">
        <v>7</v>
      </c>
      <c r="P12" s="342" t="s">
        <v>7</v>
      </c>
      <c r="Q12" s="342" t="s">
        <v>7</v>
      </c>
      <c r="R12" s="342" t="s">
        <v>7</v>
      </c>
      <c r="S12" s="342" t="s">
        <v>7</v>
      </c>
      <c r="T12" s="342" t="s">
        <v>7</v>
      </c>
    </row>
    <row r="13" spans="1:20" s="260" customFormat="1" x14ac:dyDescent="0.2">
      <c r="A13" s="340" t="s">
        <v>7</v>
      </c>
      <c r="B13" s="340" t="s">
        <v>7</v>
      </c>
      <c r="C13" s="340" t="s">
        <v>414</v>
      </c>
      <c r="D13" s="340" t="s">
        <v>7</v>
      </c>
      <c r="E13" s="340" t="s">
        <v>7</v>
      </c>
      <c r="F13" s="340" t="s">
        <v>7</v>
      </c>
      <c r="G13" s="340" t="s">
        <v>7</v>
      </c>
      <c r="H13" s="340" t="s">
        <v>7</v>
      </c>
      <c r="I13" s="340" t="s">
        <v>478</v>
      </c>
      <c r="J13" s="340" t="s">
        <v>7</v>
      </c>
      <c r="K13" s="340" t="s">
        <v>7</v>
      </c>
      <c r="L13" s="340" t="s">
        <v>7</v>
      </c>
      <c r="N13" s="260">
        <v>10</v>
      </c>
      <c r="O13" s="342" t="s">
        <v>7</v>
      </c>
      <c r="P13" s="342" t="s">
        <v>7</v>
      </c>
      <c r="Q13" s="342" t="s">
        <v>7</v>
      </c>
      <c r="R13" s="342" t="s">
        <v>7</v>
      </c>
      <c r="S13" s="342" t="s">
        <v>7</v>
      </c>
      <c r="T13" s="342" t="s">
        <v>7</v>
      </c>
    </row>
    <row r="14" spans="1:20" s="260" customFormat="1" x14ac:dyDescent="0.2">
      <c r="A14" s="340" t="s">
        <v>7</v>
      </c>
      <c r="B14" s="340" t="s">
        <v>7</v>
      </c>
      <c r="C14" s="340" t="s">
        <v>415</v>
      </c>
      <c r="D14" s="340" t="s">
        <v>7</v>
      </c>
      <c r="E14" s="340" t="s">
        <v>7</v>
      </c>
      <c r="F14" s="340" t="s">
        <v>7</v>
      </c>
      <c r="G14" s="340" t="s">
        <v>7</v>
      </c>
      <c r="H14" s="340" t="s">
        <v>7</v>
      </c>
      <c r="I14" s="340" t="s">
        <v>7</v>
      </c>
      <c r="J14" s="340" t="s">
        <v>7</v>
      </c>
      <c r="K14" s="340" t="s">
        <v>7</v>
      </c>
      <c r="L14" s="340" t="s">
        <v>7</v>
      </c>
      <c r="N14" s="260">
        <v>11</v>
      </c>
      <c r="O14" s="342" t="s">
        <v>7</v>
      </c>
      <c r="P14" s="342" t="s">
        <v>7</v>
      </c>
      <c r="Q14" s="342" t="s">
        <v>7</v>
      </c>
      <c r="R14" s="342" t="s">
        <v>7</v>
      </c>
      <c r="S14" s="342" t="s">
        <v>7</v>
      </c>
      <c r="T14" s="342" t="s">
        <v>7</v>
      </c>
    </row>
    <row r="15" spans="1:20" s="260" customFormat="1" x14ac:dyDescent="0.2">
      <c r="A15" s="340" t="s">
        <v>7</v>
      </c>
      <c r="B15" s="340" t="s">
        <v>7</v>
      </c>
      <c r="C15" s="340" t="s">
        <v>476</v>
      </c>
      <c r="D15" s="340" t="s">
        <v>7</v>
      </c>
      <c r="E15" s="340" t="s">
        <v>7</v>
      </c>
      <c r="F15" s="340" t="s">
        <v>7</v>
      </c>
      <c r="G15" s="340" t="s">
        <v>7</v>
      </c>
      <c r="H15" s="340" t="s">
        <v>7</v>
      </c>
      <c r="I15" s="340" t="s">
        <v>7</v>
      </c>
      <c r="J15" s="340" t="s">
        <v>7</v>
      </c>
      <c r="K15" s="340" t="s">
        <v>7</v>
      </c>
      <c r="L15" s="340" t="s">
        <v>7</v>
      </c>
      <c r="N15" s="260">
        <v>12</v>
      </c>
      <c r="O15" s="342" t="s">
        <v>7</v>
      </c>
      <c r="P15" s="342" t="s">
        <v>7</v>
      </c>
      <c r="Q15" s="342" t="s">
        <v>7</v>
      </c>
      <c r="R15" s="342" t="s">
        <v>7</v>
      </c>
      <c r="S15" s="342" t="s">
        <v>7</v>
      </c>
      <c r="T15" s="342" t="s">
        <v>7</v>
      </c>
    </row>
    <row r="16" spans="1:20" s="260" customFormat="1" x14ac:dyDescent="0.2">
      <c r="A16" s="340" t="s">
        <v>7</v>
      </c>
      <c r="B16" s="340" t="s">
        <v>7</v>
      </c>
      <c r="C16" s="340" t="s">
        <v>7</v>
      </c>
      <c r="D16" s="340" t="s">
        <v>7</v>
      </c>
      <c r="E16" s="340" t="s">
        <v>7</v>
      </c>
      <c r="F16" s="340" t="s">
        <v>7</v>
      </c>
      <c r="G16" s="340" t="s">
        <v>7</v>
      </c>
      <c r="H16" s="340" t="s">
        <v>7</v>
      </c>
      <c r="I16" s="340" t="s">
        <v>7</v>
      </c>
      <c r="J16" s="340" t="s">
        <v>7</v>
      </c>
      <c r="K16" s="340" t="s">
        <v>7</v>
      </c>
      <c r="L16" s="340" t="s">
        <v>7</v>
      </c>
      <c r="N16" s="260">
        <v>13</v>
      </c>
      <c r="O16" s="342" t="s">
        <v>7</v>
      </c>
      <c r="P16" s="342" t="s">
        <v>7</v>
      </c>
      <c r="Q16" s="342" t="s">
        <v>7</v>
      </c>
      <c r="R16" s="342" t="s">
        <v>7</v>
      </c>
      <c r="S16" s="342" t="s">
        <v>7</v>
      </c>
      <c r="T16" s="342" t="s">
        <v>7</v>
      </c>
    </row>
    <row r="17" spans="1:20" s="260" customFormat="1" x14ac:dyDescent="0.2">
      <c r="A17" s="340" t="s">
        <v>7</v>
      </c>
      <c r="B17" s="340" t="s">
        <v>7</v>
      </c>
      <c r="C17" s="340" t="s">
        <v>7</v>
      </c>
      <c r="D17" s="340" t="s">
        <v>7</v>
      </c>
      <c r="E17" s="340" t="s">
        <v>7</v>
      </c>
      <c r="F17" s="340" t="s">
        <v>7</v>
      </c>
      <c r="G17" s="340" t="s">
        <v>7</v>
      </c>
      <c r="H17" s="340" t="s">
        <v>7</v>
      </c>
      <c r="I17" s="340" t="s">
        <v>7</v>
      </c>
      <c r="J17" s="340" t="s">
        <v>7</v>
      </c>
      <c r="K17" s="340" t="s">
        <v>7</v>
      </c>
      <c r="L17" s="340" t="s">
        <v>7</v>
      </c>
      <c r="N17" s="260">
        <v>14</v>
      </c>
      <c r="O17" s="342" t="s">
        <v>7</v>
      </c>
      <c r="P17" s="342" t="s">
        <v>7</v>
      </c>
      <c r="Q17" s="342" t="s">
        <v>7</v>
      </c>
      <c r="R17" s="342" t="s">
        <v>7</v>
      </c>
      <c r="S17" s="342" t="s">
        <v>7</v>
      </c>
      <c r="T17" s="342" t="s">
        <v>7</v>
      </c>
    </row>
    <row r="18" spans="1:20" s="260" customFormat="1" x14ac:dyDescent="0.2">
      <c r="A18" s="340" t="s">
        <v>7</v>
      </c>
      <c r="B18" s="340" t="s">
        <v>7</v>
      </c>
      <c r="C18" s="340" t="s">
        <v>7</v>
      </c>
      <c r="D18" s="340" t="s">
        <v>7</v>
      </c>
      <c r="E18" s="340" t="s">
        <v>7</v>
      </c>
      <c r="F18" s="340" t="s">
        <v>7</v>
      </c>
      <c r="G18" s="340" t="s">
        <v>7</v>
      </c>
      <c r="H18" s="340" t="s">
        <v>7</v>
      </c>
      <c r="I18" s="340" t="s">
        <v>7</v>
      </c>
      <c r="J18" s="340" t="s">
        <v>7</v>
      </c>
      <c r="K18" s="340" t="s">
        <v>7</v>
      </c>
      <c r="L18" s="340" t="s">
        <v>7</v>
      </c>
      <c r="N18" s="260">
        <v>15</v>
      </c>
      <c r="O18" s="342" t="s">
        <v>7</v>
      </c>
      <c r="P18" s="342" t="s">
        <v>7</v>
      </c>
      <c r="Q18" s="342" t="s">
        <v>7</v>
      </c>
      <c r="R18" s="342" t="s">
        <v>7</v>
      </c>
      <c r="S18" s="342" t="s">
        <v>7</v>
      </c>
      <c r="T18" s="342" t="s">
        <v>7</v>
      </c>
    </row>
    <row r="19" spans="1:20" s="260" customFormat="1" x14ac:dyDescent="0.2">
      <c r="A19" s="343" t="s">
        <v>290</v>
      </c>
      <c r="B19" s="343" t="s">
        <v>297</v>
      </c>
      <c r="C19" s="343" t="s">
        <v>297</v>
      </c>
      <c r="D19" s="343" t="s">
        <v>297</v>
      </c>
      <c r="E19" s="343" t="s">
        <v>7</v>
      </c>
      <c r="F19" s="343" t="s">
        <v>7</v>
      </c>
      <c r="G19" s="343" t="s">
        <v>310</v>
      </c>
      <c r="H19" s="343" t="s">
        <v>314</v>
      </c>
      <c r="I19" s="343" t="s">
        <v>317</v>
      </c>
      <c r="J19" s="343" t="s">
        <v>317</v>
      </c>
      <c r="K19" s="343" t="s">
        <v>7</v>
      </c>
      <c r="L19" s="343" t="s">
        <v>7</v>
      </c>
      <c r="M19" s="341" t="str">
        <f>参加選手登録!AI3</f>
        <v>記録会の部（市民の部に出場する場合は、こちらの欄には入力しないでください。）</v>
      </c>
      <c r="N19" s="260">
        <v>16</v>
      </c>
      <c r="O19" s="344"/>
      <c r="P19" s="344"/>
      <c r="Q19" s="344"/>
      <c r="R19" s="344"/>
      <c r="S19" s="344"/>
      <c r="T19" s="344"/>
    </row>
    <row r="20" spans="1:20" s="260" customFormat="1" x14ac:dyDescent="0.2">
      <c r="A20" s="343" t="s">
        <v>291</v>
      </c>
      <c r="B20" s="343" t="s">
        <v>298</v>
      </c>
      <c r="C20" s="343" t="s">
        <v>299</v>
      </c>
      <c r="D20" s="343" t="s">
        <v>298</v>
      </c>
      <c r="E20" s="343" t="s">
        <v>7</v>
      </c>
      <c r="F20" s="343" t="s">
        <v>7</v>
      </c>
      <c r="G20" s="343" t="s">
        <v>311</v>
      </c>
      <c r="H20" s="343" t="s">
        <v>315</v>
      </c>
      <c r="I20" s="343" t="s">
        <v>315</v>
      </c>
      <c r="J20" s="343" t="s">
        <v>315</v>
      </c>
      <c r="K20" s="343" t="s">
        <v>7</v>
      </c>
      <c r="L20" s="343" t="s">
        <v>7</v>
      </c>
      <c r="N20" s="260">
        <v>17</v>
      </c>
      <c r="O20" s="344"/>
      <c r="P20" s="344"/>
      <c r="Q20" s="344"/>
      <c r="R20" s="344"/>
      <c r="S20" s="344"/>
      <c r="T20" s="344"/>
    </row>
    <row r="21" spans="1:20" s="260" customFormat="1" x14ac:dyDescent="0.2">
      <c r="A21" s="343" t="s">
        <v>292</v>
      </c>
      <c r="B21" s="343" t="s">
        <v>300</v>
      </c>
      <c r="C21" s="343" t="s">
        <v>301</v>
      </c>
      <c r="D21" s="343" t="s">
        <v>300</v>
      </c>
      <c r="E21" s="343" t="s">
        <v>7</v>
      </c>
      <c r="F21" s="343" t="s">
        <v>7</v>
      </c>
      <c r="G21" s="343" t="s">
        <v>312</v>
      </c>
      <c r="H21" s="343" t="s">
        <v>316</v>
      </c>
      <c r="I21" s="343" t="s">
        <v>316</v>
      </c>
      <c r="J21" s="343" t="s">
        <v>316</v>
      </c>
      <c r="K21" s="343" t="s">
        <v>7</v>
      </c>
      <c r="L21" s="343" t="s">
        <v>7</v>
      </c>
      <c r="N21" s="260">
        <v>18</v>
      </c>
      <c r="O21" s="344"/>
      <c r="P21" s="344"/>
      <c r="Q21" s="344"/>
      <c r="R21" s="344"/>
      <c r="S21" s="344"/>
      <c r="T21" s="344"/>
    </row>
    <row r="22" spans="1:20" s="260" customFormat="1" x14ac:dyDescent="0.2">
      <c r="A22" s="343" t="s">
        <v>293</v>
      </c>
      <c r="B22" s="343" t="s">
        <v>404</v>
      </c>
      <c r="C22" s="343" t="s">
        <v>303</v>
      </c>
      <c r="D22" s="343" t="s">
        <v>302</v>
      </c>
      <c r="E22" s="343" t="s">
        <v>7</v>
      </c>
      <c r="F22" s="343" t="s">
        <v>7</v>
      </c>
      <c r="G22" s="343" t="s">
        <v>313</v>
      </c>
      <c r="H22" s="343" t="s">
        <v>471</v>
      </c>
      <c r="I22" s="343" t="s">
        <v>471</v>
      </c>
      <c r="J22" s="343" t="s">
        <v>471</v>
      </c>
      <c r="K22" s="343" t="s">
        <v>7</v>
      </c>
      <c r="L22" s="343" t="s">
        <v>7</v>
      </c>
      <c r="N22" s="260">
        <v>19</v>
      </c>
      <c r="O22" s="344"/>
      <c r="P22" s="344"/>
      <c r="Q22" s="344"/>
      <c r="R22" s="344"/>
      <c r="S22" s="344"/>
      <c r="T22" s="344"/>
    </row>
    <row r="23" spans="1:20" s="260" customFormat="1" x14ac:dyDescent="0.2">
      <c r="A23" s="343" t="s">
        <v>294</v>
      </c>
      <c r="B23" s="343" t="s">
        <v>304</v>
      </c>
      <c r="C23" s="343" t="s">
        <v>406</v>
      </c>
      <c r="D23" s="343" t="s">
        <v>406</v>
      </c>
      <c r="E23" s="343" t="s">
        <v>7</v>
      </c>
      <c r="F23" s="343" t="s">
        <v>7</v>
      </c>
      <c r="G23" s="343" t="s">
        <v>306</v>
      </c>
      <c r="H23" s="343" t="s">
        <v>318</v>
      </c>
      <c r="I23" s="343" t="s">
        <v>318</v>
      </c>
      <c r="J23" s="343" t="s">
        <v>318</v>
      </c>
      <c r="K23" s="343" t="s">
        <v>7</v>
      </c>
      <c r="L23" s="343" t="s">
        <v>7</v>
      </c>
      <c r="N23" s="260">
        <v>20</v>
      </c>
      <c r="O23" s="344"/>
      <c r="P23" s="344"/>
      <c r="Q23" s="344"/>
      <c r="R23" s="344"/>
      <c r="S23" s="344"/>
      <c r="T23" s="344"/>
    </row>
    <row r="24" spans="1:20" s="260" customFormat="1" x14ac:dyDescent="0.2">
      <c r="A24" s="343" t="s">
        <v>295</v>
      </c>
      <c r="B24" s="343" t="s">
        <v>305</v>
      </c>
      <c r="C24" s="343" t="s">
        <v>304</v>
      </c>
      <c r="D24" s="343" t="s">
        <v>304</v>
      </c>
      <c r="E24" s="343" t="s">
        <v>7</v>
      </c>
      <c r="F24" s="343" t="s">
        <v>7</v>
      </c>
      <c r="G24" s="343" t="s">
        <v>307</v>
      </c>
      <c r="H24" s="343" t="s">
        <v>417</v>
      </c>
      <c r="I24" s="343" t="s">
        <v>418</v>
      </c>
      <c r="J24" s="343" t="s">
        <v>418</v>
      </c>
      <c r="K24" s="343" t="s">
        <v>7</v>
      </c>
      <c r="L24" s="343" t="s">
        <v>7</v>
      </c>
      <c r="N24" s="260">
        <v>21</v>
      </c>
      <c r="O24" s="344"/>
      <c r="P24" s="344"/>
      <c r="Q24" s="344"/>
      <c r="R24" s="344"/>
      <c r="S24" s="344"/>
      <c r="T24" s="344"/>
    </row>
    <row r="25" spans="1:20" s="260" customFormat="1" x14ac:dyDescent="0.2">
      <c r="A25" s="343" t="s">
        <v>296</v>
      </c>
      <c r="B25" s="343" t="s">
        <v>405</v>
      </c>
      <c r="C25" s="343" t="s">
        <v>305</v>
      </c>
      <c r="D25" s="343" t="s">
        <v>305</v>
      </c>
      <c r="E25" s="343" t="s">
        <v>7</v>
      </c>
      <c r="F25" s="343" t="s">
        <v>7</v>
      </c>
      <c r="G25" s="343" t="s">
        <v>460</v>
      </c>
      <c r="H25" s="343" t="s">
        <v>308</v>
      </c>
      <c r="I25" s="343" t="s">
        <v>308</v>
      </c>
      <c r="J25" s="343" t="s">
        <v>308</v>
      </c>
      <c r="K25" s="343" t="s">
        <v>7</v>
      </c>
      <c r="L25" s="343" t="s">
        <v>7</v>
      </c>
      <c r="N25" s="260">
        <v>22</v>
      </c>
      <c r="O25" s="344"/>
      <c r="P25" s="344"/>
      <c r="Q25" s="344"/>
      <c r="R25" s="344"/>
      <c r="S25" s="344"/>
      <c r="T25" s="344"/>
    </row>
    <row r="26" spans="1:20" s="260" customFormat="1" x14ac:dyDescent="0.2">
      <c r="A26" s="343" t="s">
        <v>461</v>
      </c>
      <c r="B26" s="343" t="s">
        <v>463</v>
      </c>
      <c r="C26" s="343" t="s">
        <v>408</v>
      </c>
      <c r="D26" s="343" t="s">
        <v>409</v>
      </c>
      <c r="E26" s="343" t="s">
        <v>7</v>
      </c>
      <c r="F26" s="343" t="s">
        <v>7</v>
      </c>
      <c r="G26" s="343" t="s">
        <v>7</v>
      </c>
      <c r="H26" s="343" t="s">
        <v>309</v>
      </c>
      <c r="I26" s="343" t="s">
        <v>309</v>
      </c>
      <c r="J26" s="343" t="s">
        <v>309</v>
      </c>
      <c r="K26" s="343" t="s">
        <v>7</v>
      </c>
      <c r="L26" s="343" t="s">
        <v>7</v>
      </c>
      <c r="N26" s="260">
        <v>23</v>
      </c>
      <c r="O26" s="344"/>
      <c r="P26" s="344"/>
      <c r="Q26" s="344"/>
      <c r="R26" s="344"/>
      <c r="S26" s="344"/>
      <c r="T26" s="344"/>
    </row>
    <row r="27" spans="1:20" s="260" customFormat="1" x14ac:dyDescent="0.2">
      <c r="A27" s="343" t="s">
        <v>7</v>
      </c>
      <c r="B27" s="343" t="s">
        <v>302</v>
      </c>
      <c r="C27" s="343" t="s">
        <v>409</v>
      </c>
      <c r="D27" s="343" t="s">
        <v>411</v>
      </c>
      <c r="E27" s="343" t="s">
        <v>7</v>
      </c>
      <c r="F27" s="343" t="s">
        <v>7</v>
      </c>
      <c r="G27" s="343" t="s">
        <v>7</v>
      </c>
      <c r="H27" s="343" t="s">
        <v>319</v>
      </c>
      <c r="I27" s="343" t="s">
        <v>419</v>
      </c>
      <c r="J27" s="343" t="s">
        <v>419</v>
      </c>
      <c r="K27" s="343" t="s">
        <v>7</v>
      </c>
      <c r="L27" s="343" t="s">
        <v>7</v>
      </c>
      <c r="N27" s="260">
        <v>24</v>
      </c>
      <c r="O27" s="344"/>
      <c r="P27" s="344"/>
      <c r="Q27" s="344"/>
      <c r="R27" s="344"/>
      <c r="S27" s="344"/>
      <c r="T27" s="344"/>
    </row>
    <row r="28" spans="1:20" s="260" customFormat="1" x14ac:dyDescent="0.2">
      <c r="A28" s="343" t="s">
        <v>7</v>
      </c>
      <c r="B28" s="345" t="s">
        <v>474</v>
      </c>
      <c r="C28" s="343" t="s">
        <v>410</v>
      </c>
      <c r="D28" s="343" t="s">
        <v>7</v>
      </c>
      <c r="E28" s="343" t="s">
        <v>7</v>
      </c>
      <c r="F28" s="343" t="s">
        <v>7</v>
      </c>
      <c r="G28" s="343" t="s">
        <v>7</v>
      </c>
      <c r="H28" s="343" t="s">
        <v>464</v>
      </c>
      <c r="I28" s="343" t="s">
        <v>420</v>
      </c>
      <c r="J28" s="343" t="s">
        <v>420</v>
      </c>
      <c r="K28" s="343" t="s">
        <v>7</v>
      </c>
      <c r="L28" s="343" t="s">
        <v>7</v>
      </c>
      <c r="N28" s="260">
        <v>25</v>
      </c>
      <c r="O28" s="344"/>
      <c r="P28" s="344"/>
      <c r="Q28" s="344"/>
      <c r="R28" s="344"/>
      <c r="S28" s="344"/>
      <c r="T28" s="344"/>
    </row>
    <row r="29" spans="1:20" s="260" customFormat="1" x14ac:dyDescent="0.2">
      <c r="A29" s="343" t="s">
        <v>7</v>
      </c>
      <c r="B29" s="345" t="s">
        <v>475</v>
      </c>
      <c r="C29" s="343" t="s">
        <v>411</v>
      </c>
      <c r="D29" s="343" t="s">
        <v>7</v>
      </c>
      <c r="E29" s="343" t="s">
        <v>7</v>
      </c>
      <c r="F29" s="343" t="s">
        <v>7</v>
      </c>
      <c r="G29" s="343" t="s">
        <v>7</v>
      </c>
      <c r="H29" s="343" t="s">
        <v>473</v>
      </c>
      <c r="I29" s="343" t="s">
        <v>479</v>
      </c>
      <c r="J29" s="343" t="s">
        <v>7</v>
      </c>
      <c r="K29" s="343" t="s">
        <v>7</v>
      </c>
      <c r="L29" s="343" t="s">
        <v>7</v>
      </c>
      <c r="N29" s="260">
        <v>26</v>
      </c>
      <c r="O29" s="344"/>
      <c r="P29" s="344"/>
      <c r="Q29" s="344"/>
      <c r="R29" s="344"/>
      <c r="S29" s="344"/>
      <c r="T29" s="344"/>
    </row>
    <row r="30" spans="1:20" s="260" customFormat="1" x14ac:dyDescent="0.2">
      <c r="A30" s="343" t="s">
        <v>7</v>
      </c>
      <c r="B30" s="343" t="s">
        <v>7</v>
      </c>
      <c r="C30" s="343" t="s">
        <v>477</v>
      </c>
      <c r="D30" s="343" t="s">
        <v>7</v>
      </c>
      <c r="E30" s="343" t="s">
        <v>7</v>
      </c>
      <c r="F30" s="343" t="s">
        <v>7</v>
      </c>
      <c r="G30" s="343" t="s">
        <v>7</v>
      </c>
      <c r="H30" s="345" t="s">
        <v>474</v>
      </c>
      <c r="I30" s="343" t="s">
        <v>7</v>
      </c>
      <c r="J30" s="343" t="s">
        <v>7</v>
      </c>
      <c r="K30" s="343" t="s">
        <v>7</v>
      </c>
      <c r="L30" s="343" t="s">
        <v>7</v>
      </c>
      <c r="N30" s="260">
        <v>27</v>
      </c>
      <c r="O30" s="344"/>
      <c r="P30" s="344"/>
      <c r="Q30" s="344"/>
      <c r="R30" s="344"/>
      <c r="S30" s="344"/>
      <c r="T30" s="344"/>
    </row>
    <row r="31" spans="1:20" s="260" customFormat="1" x14ac:dyDescent="0.2">
      <c r="A31" s="343" t="s">
        <v>7</v>
      </c>
      <c r="B31" s="343" t="s">
        <v>7</v>
      </c>
      <c r="C31" s="343" t="s">
        <v>7</v>
      </c>
      <c r="D31" s="343" t="s">
        <v>7</v>
      </c>
      <c r="E31" s="343" t="s">
        <v>7</v>
      </c>
      <c r="F31" s="343" t="s">
        <v>7</v>
      </c>
      <c r="G31" s="343" t="s">
        <v>7</v>
      </c>
      <c r="H31" s="345" t="s">
        <v>475</v>
      </c>
      <c r="I31" s="343" t="s">
        <v>7</v>
      </c>
      <c r="J31" s="343" t="s">
        <v>7</v>
      </c>
      <c r="K31" s="343" t="s">
        <v>7</v>
      </c>
      <c r="L31" s="343" t="s">
        <v>7</v>
      </c>
      <c r="N31" s="260">
        <v>28</v>
      </c>
      <c r="O31" s="344"/>
      <c r="P31" s="344"/>
      <c r="Q31" s="344"/>
      <c r="R31" s="344"/>
      <c r="S31" s="344"/>
      <c r="T31" s="344"/>
    </row>
    <row r="32" spans="1:20" s="260" customFormat="1" x14ac:dyDescent="0.2">
      <c r="A32" s="343" t="s">
        <v>7</v>
      </c>
      <c r="B32" s="343" t="s">
        <v>7</v>
      </c>
      <c r="C32" s="343" t="s">
        <v>7</v>
      </c>
      <c r="D32" s="343" t="s">
        <v>7</v>
      </c>
      <c r="E32" s="343" t="s">
        <v>7</v>
      </c>
      <c r="F32" s="343" t="s">
        <v>7</v>
      </c>
      <c r="G32" s="343" t="s">
        <v>7</v>
      </c>
      <c r="H32" s="343" t="s">
        <v>31</v>
      </c>
      <c r="I32" s="343" t="s">
        <v>7</v>
      </c>
      <c r="J32" s="343" t="s">
        <v>7</v>
      </c>
      <c r="K32" s="343" t="s">
        <v>7</v>
      </c>
      <c r="L32" s="343" t="s">
        <v>7</v>
      </c>
      <c r="N32" s="260">
        <v>29</v>
      </c>
      <c r="O32" s="344"/>
      <c r="P32" s="344"/>
      <c r="Q32" s="344"/>
      <c r="R32" s="344"/>
      <c r="S32" s="344"/>
      <c r="T32" s="344"/>
    </row>
    <row r="33" spans="1:20" s="260" customFormat="1" x14ac:dyDescent="0.2">
      <c r="A33" s="343" t="s">
        <v>7</v>
      </c>
      <c r="B33" s="343" t="s">
        <v>7</v>
      </c>
      <c r="C33" s="343" t="s">
        <v>7</v>
      </c>
      <c r="D33" s="343" t="s">
        <v>7</v>
      </c>
      <c r="E33" s="343" t="s">
        <v>7</v>
      </c>
      <c r="F33" s="343" t="s">
        <v>7</v>
      </c>
      <c r="G33" s="343" t="s">
        <v>7</v>
      </c>
      <c r="H33" s="343" t="s">
        <v>7</v>
      </c>
      <c r="I33" s="343" t="s">
        <v>7</v>
      </c>
      <c r="J33" s="343" t="s">
        <v>7</v>
      </c>
      <c r="K33" s="343" t="s">
        <v>7</v>
      </c>
      <c r="L33" s="343" t="s">
        <v>7</v>
      </c>
      <c r="N33" s="260">
        <v>30</v>
      </c>
      <c r="O33" s="344"/>
      <c r="P33" s="344"/>
      <c r="Q33" s="344"/>
      <c r="R33" s="344"/>
      <c r="S33" s="344"/>
      <c r="T33" s="344"/>
    </row>
    <row r="35" spans="1:20" x14ac:dyDescent="0.15">
      <c r="D35" s="31"/>
    </row>
    <row r="36" spans="1:20" x14ac:dyDescent="0.15">
      <c r="A36" s="77" t="s">
        <v>201</v>
      </c>
      <c r="G36" s="12" t="s">
        <v>360</v>
      </c>
      <c r="H36" s="12" t="s">
        <v>361</v>
      </c>
      <c r="I36" s="12" t="s">
        <v>362</v>
      </c>
    </row>
    <row r="37" spans="1:20" x14ac:dyDescent="0.15">
      <c r="A37" s="78">
        <v>0</v>
      </c>
      <c r="G37" s="237" t="s">
        <v>159</v>
      </c>
      <c r="H37" s="237" t="s">
        <v>399</v>
      </c>
      <c r="I37" s="237" t="str">
        <f>G37&amp;"_"&amp;H37</f>
        <v>記録会共通女子_ハンマー投(4.000kg)</v>
      </c>
    </row>
    <row r="39" spans="1:20" x14ac:dyDescent="0.15">
      <c r="A39" s="12" t="s">
        <v>199</v>
      </c>
    </row>
    <row r="40" spans="1:20" x14ac:dyDescent="0.15">
      <c r="A40" s="12" t="s">
        <v>424</v>
      </c>
    </row>
    <row r="42" spans="1:20" x14ac:dyDescent="0.15">
      <c r="A42" s="12" t="s">
        <v>114</v>
      </c>
      <c r="B42" s="265" t="s">
        <v>203</v>
      </c>
      <c r="F42" s="11"/>
      <c r="H42" s="11" t="s">
        <v>113</v>
      </c>
      <c r="I42" s="265" t="s">
        <v>202</v>
      </c>
    </row>
    <row r="43" spans="1:20" ht="13.2" thickBot="1" x14ac:dyDescent="0.2">
      <c r="A43" s="12" t="s">
        <v>106</v>
      </c>
      <c r="B43" s="12" t="s">
        <v>106</v>
      </c>
      <c r="C43" s="167" t="s">
        <v>425</v>
      </c>
      <c r="E43" s="54"/>
      <c r="F43" s="54"/>
      <c r="G43" s="54"/>
      <c r="H43" s="53" t="s">
        <v>134</v>
      </c>
      <c r="I43" s="270">
        <v>1</v>
      </c>
    </row>
    <row r="44" spans="1:20" x14ac:dyDescent="0.15">
      <c r="A44" s="317" t="s">
        <v>126</v>
      </c>
      <c r="B44" s="320" t="s">
        <v>31</v>
      </c>
      <c r="C44" s="321">
        <v>1</v>
      </c>
      <c r="G44" s="54"/>
      <c r="H44" s="53" t="s">
        <v>10</v>
      </c>
      <c r="I44" s="270">
        <v>2</v>
      </c>
    </row>
    <row r="45" spans="1:20" x14ac:dyDescent="0.15">
      <c r="A45" s="318" t="s">
        <v>127</v>
      </c>
      <c r="B45" s="322" t="s">
        <v>31</v>
      </c>
      <c r="C45" s="323">
        <v>1</v>
      </c>
      <c r="D45" s="11"/>
      <c r="G45" s="54"/>
      <c r="H45" s="53" t="s">
        <v>28</v>
      </c>
      <c r="I45" s="270">
        <v>3</v>
      </c>
    </row>
    <row r="46" spans="1:20" x14ac:dyDescent="0.15">
      <c r="A46" s="318" t="s">
        <v>192</v>
      </c>
      <c r="B46" s="322" t="s">
        <v>7</v>
      </c>
      <c r="C46" s="323">
        <v>1</v>
      </c>
      <c r="D46" s="11"/>
      <c r="G46" s="54"/>
      <c r="H46" s="53" t="s">
        <v>124</v>
      </c>
      <c r="I46" s="270">
        <v>4</v>
      </c>
    </row>
    <row r="47" spans="1:20" x14ac:dyDescent="0.15">
      <c r="A47" s="318" t="s">
        <v>193</v>
      </c>
      <c r="B47" s="322" t="s">
        <v>7</v>
      </c>
      <c r="C47" s="323">
        <v>1</v>
      </c>
      <c r="D47" s="11"/>
      <c r="G47" s="54"/>
      <c r="H47" s="53" t="s">
        <v>119</v>
      </c>
      <c r="I47" s="270">
        <v>5</v>
      </c>
    </row>
    <row r="48" spans="1:20" ht="13.2" thickBot="1" x14ac:dyDescent="0.2">
      <c r="A48" s="319" t="s">
        <v>128</v>
      </c>
      <c r="B48" s="324" t="s">
        <v>31</v>
      </c>
      <c r="C48" s="325">
        <v>1</v>
      </c>
      <c r="D48" s="11"/>
      <c r="G48" s="54"/>
      <c r="H48" s="53" t="s">
        <v>135</v>
      </c>
      <c r="I48" s="270">
        <v>6</v>
      </c>
    </row>
    <row r="49" spans="1:9" x14ac:dyDescent="0.15">
      <c r="A49" s="12" t="s">
        <v>90</v>
      </c>
      <c r="B49" s="266" t="s">
        <v>42</v>
      </c>
      <c r="C49" s="268"/>
      <c r="H49" s="53" t="s">
        <v>136</v>
      </c>
      <c r="I49" s="270">
        <v>7</v>
      </c>
    </row>
    <row r="50" spans="1:9" x14ac:dyDescent="0.15">
      <c r="A50" s="12" t="s">
        <v>11</v>
      </c>
      <c r="B50" s="266" t="s">
        <v>43</v>
      </c>
      <c r="C50" s="267"/>
      <c r="H50" s="53" t="s">
        <v>137</v>
      </c>
      <c r="I50" s="270">
        <v>8</v>
      </c>
    </row>
    <row r="51" spans="1:9" x14ac:dyDescent="0.15">
      <c r="A51" s="12" t="s">
        <v>13</v>
      </c>
      <c r="B51" s="266" t="s">
        <v>44</v>
      </c>
      <c r="C51" s="267"/>
      <c r="H51" s="53" t="s">
        <v>138</v>
      </c>
      <c r="I51" s="270">
        <v>9</v>
      </c>
    </row>
    <row r="52" spans="1:9" x14ac:dyDescent="0.15">
      <c r="A52" s="12" t="s">
        <v>91</v>
      </c>
      <c r="B52" s="266" t="s">
        <v>45</v>
      </c>
      <c r="C52" s="267"/>
      <c r="H52" s="55" t="s">
        <v>139</v>
      </c>
      <c r="I52" s="270">
        <v>10</v>
      </c>
    </row>
    <row r="53" spans="1:9" x14ac:dyDescent="0.15">
      <c r="A53" s="12" t="s">
        <v>18</v>
      </c>
      <c r="B53" s="266" t="s">
        <v>46</v>
      </c>
      <c r="C53" s="267"/>
      <c r="H53" s="55" t="s">
        <v>140</v>
      </c>
      <c r="I53" s="270">
        <v>11</v>
      </c>
    </row>
    <row r="54" spans="1:9" x14ac:dyDescent="0.15">
      <c r="A54" s="12" t="s">
        <v>16</v>
      </c>
      <c r="B54" s="266" t="s">
        <v>47</v>
      </c>
      <c r="C54" s="267"/>
      <c r="H54" s="55" t="s">
        <v>141</v>
      </c>
      <c r="I54" s="270">
        <v>12</v>
      </c>
    </row>
    <row r="55" spans="1:9" x14ac:dyDescent="0.15">
      <c r="A55" s="12" t="s">
        <v>92</v>
      </c>
      <c r="B55" s="266" t="s">
        <v>48</v>
      </c>
      <c r="C55" s="267"/>
      <c r="H55" s="55" t="s">
        <v>142</v>
      </c>
      <c r="I55" s="270">
        <v>13</v>
      </c>
    </row>
    <row r="56" spans="1:9" x14ac:dyDescent="0.15">
      <c r="A56" s="12" t="s">
        <v>17</v>
      </c>
      <c r="B56" s="266" t="s">
        <v>49</v>
      </c>
      <c r="C56" s="267"/>
      <c r="H56" s="55" t="s">
        <v>143</v>
      </c>
      <c r="I56" s="270">
        <v>14</v>
      </c>
    </row>
    <row r="57" spans="1:9" x14ac:dyDescent="0.15">
      <c r="A57" s="12" t="s">
        <v>32</v>
      </c>
      <c r="B57" s="266" t="s">
        <v>50</v>
      </c>
      <c r="C57" s="267"/>
      <c r="H57" s="55" t="s">
        <v>144</v>
      </c>
      <c r="I57" s="270">
        <v>15</v>
      </c>
    </row>
    <row r="58" spans="1:9" x14ac:dyDescent="0.15">
      <c r="A58" s="12" t="s">
        <v>21</v>
      </c>
      <c r="B58" s="266" t="s">
        <v>51</v>
      </c>
      <c r="C58" s="267"/>
      <c r="H58" s="55" t="s">
        <v>145</v>
      </c>
      <c r="I58" s="270">
        <v>16</v>
      </c>
    </row>
    <row r="59" spans="1:9" x14ac:dyDescent="0.15">
      <c r="A59" s="12" t="s">
        <v>93</v>
      </c>
      <c r="B59" s="266" t="s">
        <v>52</v>
      </c>
      <c r="C59" s="267"/>
      <c r="H59" s="55" t="s">
        <v>146</v>
      </c>
      <c r="I59" s="270">
        <v>17</v>
      </c>
    </row>
    <row r="60" spans="1:9" x14ac:dyDescent="0.15">
      <c r="A60" s="12" t="s">
        <v>94</v>
      </c>
      <c r="B60" s="266" t="s">
        <v>53</v>
      </c>
      <c r="C60" s="267"/>
      <c r="H60" s="55" t="s">
        <v>147</v>
      </c>
      <c r="I60" s="270">
        <v>18</v>
      </c>
    </row>
    <row r="61" spans="1:9" x14ac:dyDescent="0.15">
      <c r="A61" s="12" t="s">
        <v>380</v>
      </c>
      <c r="B61" s="266" t="s">
        <v>54</v>
      </c>
      <c r="D61" s="32" t="s">
        <v>117</v>
      </c>
      <c r="H61" s="55" t="s">
        <v>148</v>
      </c>
      <c r="I61" s="270">
        <v>19</v>
      </c>
    </row>
    <row r="62" spans="1:9" x14ac:dyDescent="0.15">
      <c r="A62" s="12" t="s">
        <v>381</v>
      </c>
      <c r="B62" s="266" t="s">
        <v>55</v>
      </c>
      <c r="D62" s="32" t="s">
        <v>118</v>
      </c>
      <c r="H62" s="55" t="s">
        <v>149</v>
      </c>
      <c r="I62" s="270">
        <v>20</v>
      </c>
    </row>
    <row r="63" spans="1:9" x14ac:dyDescent="0.15">
      <c r="A63" s="12" t="s">
        <v>382</v>
      </c>
      <c r="B63" s="266" t="s">
        <v>56</v>
      </c>
      <c r="D63" s="32" t="s">
        <v>119</v>
      </c>
      <c r="H63" s="55" t="s">
        <v>150</v>
      </c>
      <c r="I63" s="270">
        <v>21</v>
      </c>
    </row>
    <row r="64" spans="1:9" x14ac:dyDescent="0.15">
      <c r="A64" s="12" t="s">
        <v>383</v>
      </c>
      <c r="B64" s="266" t="s">
        <v>57</v>
      </c>
      <c r="D64" s="32"/>
      <c r="H64" s="55" t="s">
        <v>151</v>
      </c>
      <c r="I64" s="270">
        <v>22</v>
      </c>
    </row>
    <row r="65" spans="1:9" x14ac:dyDescent="0.15">
      <c r="A65" s="12" t="s">
        <v>95</v>
      </c>
      <c r="B65" s="266" t="s">
        <v>58</v>
      </c>
      <c r="D65" s="32"/>
      <c r="H65" s="55" t="s">
        <v>152</v>
      </c>
      <c r="I65" s="270">
        <v>23</v>
      </c>
    </row>
    <row r="66" spans="1:9" x14ac:dyDescent="0.15">
      <c r="A66" s="12" t="s">
        <v>384</v>
      </c>
      <c r="B66" s="266" t="s">
        <v>59</v>
      </c>
      <c r="D66" s="32" t="s">
        <v>120</v>
      </c>
      <c r="H66" s="53" t="s">
        <v>320</v>
      </c>
      <c r="I66" s="270">
        <v>24</v>
      </c>
    </row>
    <row r="67" spans="1:9" x14ac:dyDescent="0.15">
      <c r="A67" s="12" t="s">
        <v>385</v>
      </c>
      <c r="B67" s="266" t="s">
        <v>60</v>
      </c>
      <c r="D67" s="32" t="s">
        <v>121</v>
      </c>
      <c r="H67" s="53" t="s">
        <v>321</v>
      </c>
      <c r="I67" s="270">
        <v>25</v>
      </c>
    </row>
    <row r="68" spans="1:9" x14ac:dyDescent="0.15">
      <c r="A68" s="12" t="s">
        <v>386</v>
      </c>
      <c r="B68" s="266" t="s">
        <v>61</v>
      </c>
      <c r="D68" s="269" t="s">
        <v>200</v>
      </c>
      <c r="H68" s="53" t="s">
        <v>359</v>
      </c>
      <c r="I68" s="270">
        <v>26</v>
      </c>
    </row>
    <row r="69" spans="1:9" x14ac:dyDescent="0.15">
      <c r="A69" s="12" t="s">
        <v>387</v>
      </c>
      <c r="B69" s="266" t="s">
        <v>62</v>
      </c>
      <c r="C69" s="267"/>
      <c r="H69" s="53" t="s">
        <v>325</v>
      </c>
      <c r="I69" s="270">
        <v>27</v>
      </c>
    </row>
    <row r="70" spans="1:9" x14ac:dyDescent="0.15">
      <c r="A70" s="12" t="s">
        <v>96</v>
      </c>
      <c r="B70" s="266" t="s">
        <v>63</v>
      </c>
      <c r="C70" s="267"/>
      <c r="H70" s="53" t="s">
        <v>326</v>
      </c>
      <c r="I70" s="270">
        <v>28</v>
      </c>
    </row>
    <row r="71" spans="1:9" x14ac:dyDescent="0.15">
      <c r="A71" s="12" t="s">
        <v>97</v>
      </c>
      <c r="B71" s="266" t="s">
        <v>64</v>
      </c>
      <c r="C71" s="267"/>
      <c r="H71" s="55" t="s">
        <v>374</v>
      </c>
      <c r="I71" s="270">
        <v>29</v>
      </c>
    </row>
    <row r="72" spans="1:9" x14ac:dyDescent="0.15">
      <c r="A72" s="12" t="s">
        <v>98</v>
      </c>
      <c r="B72" s="266" t="s">
        <v>65</v>
      </c>
      <c r="C72" s="267"/>
      <c r="H72" s="56" t="s">
        <v>153</v>
      </c>
      <c r="I72" s="270">
        <v>30</v>
      </c>
    </row>
    <row r="73" spans="1:9" x14ac:dyDescent="0.15">
      <c r="A73" s="12" t="s">
        <v>14</v>
      </c>
      <c r="B73" s="266" t="s">
        <v>107</v>
      </c>
      <c r="C73" s="267"/>
      <c r="H73" s="57" t="s">
        <v>154</v>
      </c>
      <c r="I73" s="270">
        <v>31</v>
      </c>
    </row>
    <row r="74" spans="1:9" x14ac:dyDescent="0.15">
      <c r="A74" s="12" t="s">
        <v>109</v>
      </c>
      <c r="B74" s="266" t="s">
        <v>108</v>
      </c>
      <c r="C74" s="267"/>
      <c r="H74" s="57" t="s">
        <v>27</v>
      </c>
      <c r="I74" s="270">
        <v>32</v>
      </c>
    </row>
    <row r="75" spans="1:9" x14ac:dyDescent="0.15">
      <c r="A75" s="12" t="s">
        <v>15</v>
      </c>
      <c r="B75" s="266" t="s">
        <v>110</v>
      </c>
      <c r="C75" s="267"/>
      <c r="H75" s="57" t="s">
        <v>29</v>
      </c>
      <c r="I75" s="270">
        <v>33</v>
      </c>
    </row>
    <row r="76" spans="1:9" x14ac:dyDescent="0.15">
      <c r="A76" s="12" t="s">
        <v>112</v>
      </c>
      <c r="B76" s="266" t="s">
        <v>111</v>
      </c>
      <c r="C76" s="267"/>
      <c r="H76" s="57" t="s">
        <v>155</v>
      </c>
      <c r="I76" s="270">
        <v>34</v>
      </c>
    </row>
    <row r="77" spans="1:9" x14ac:dyDescent="0.15">
      <c r="A77" s="12" t="s">
        <v>99</v>
      </c>
      <c r="B77" s="266" t="s">
        <v>66</v>
      </c>
      <c r="C77" s="267"/>
      <c r="H77" s="57" t="s">
        <v>122</v>
      </c>
      <c r="I77" s="270">
        <v>35</v>
      </c>
    </row>
    <row r="78" spans="1:9" x14ac:dyDescent="0.15">
      <c r="A78" s="12" t="s">
        <v>388</v>
      </c>
      <c r="B78" s="266" t="s">
        <v>67</v>
      </c>
      <c r="C78" s="267"/>
      <c r="D78" s="32" t="s">
        <v>123</v>
      </c>
      <c r="H78" s="57" t="s">
        <v>156</v>
      </c>
      <c r="I78" s="270">
        <v>36</v>
      </c>
    </row>
    <row r="79" spans="1:9" x14ac:dyDescent="0.15">
      <c r="A79" s="12" t="s">
        <v>395</v>
      </c>
      <c r="B79" s="266" t="s">
        <v>68</v>
      </c>
      <c r="C79" s="267"/>
      <c r="D79" s="32" t="s">
        <v>124</v>
      </c>
      <c r="H79" s="57" t="s">
        <v>157</v>
      </c>
      <c r="I79" s="270">
        <v>37</v>
      </c>
    </row>
    <row r="80" spans="1:9" x14ac:dyDescent="0.15">
      <c r="A80" s="12" t="s">
        <v>389</v>
      </c>
      <c r="B80" s="266" t="s">
        <v>69</v>
      </c>
      <c r="C80" s="267"/>
      <c r="D80" s="32" t="s">
        <v>117</v>
      </c>
      <c r="H80" s="57" t="s">
        <v>158</v>
      </c>
      <c r="I80" s="270">
        <v>38</v>
      </c>
    </row>
    <row r="81" spans="1:9" x14ac:dyDescent="0.15">
      <c r="A81" s="12" t="s">
        <v>390</v>
      </c>
      <c r="B81" s="266" t="s">
        <v>70</v>
      </c>
      <c r="C81" s="267"/>
      <c r="D81" s="269" t="s">
        <v>125</v>
      </c>
      <c r="H81" s="57" t="s">
        <v>159</v>
      </c>
      <c r="I81" s="270">
        <v>39</v>
      </c>
    </row>
    <row r="82" spans="1:9" x14ac:dyDescent="0.15">
      <c r="A82" s="12" t="s">
        <v>391</v>
      </c>
      <c r="B82" s="266" t="s">
        <v>71</v>
      </c>
      <c r="C82" s="267"/>
      <c r="D82" s="32" t="s">
        <v>120</v>
      </c>
      <c r="H82" s="58" t="s">
        <v>160</v>
      </c>
      <c r="I82" s="270">
        <v>40</v>
      </c>
    </row>
    <row r="83" spans="1:9" x14ac:dyDescent="0.15">
      <c r="A83" s="12" t="s">
        <v>392</v>
      </c>
      <c r="B83" s="266" t="s">
        <v>72</v>
      </c>
      <c r="C83" s="267"/>
      <c r="D83" s="32" t="s">
        <v>123</v>
      </c>
      <c r="H83" s="58" t="s">
        <v>161</v>
      </c>
      <c r="I83" s="270">
        <v>41</v>
      </c>
    </row>
    <row r="84" spans="1:9" x14ac:dyDescent="0.15">
      <c r="A84" s="12" t="s">
        <v>396</v>
      </c>
      <c r="B84" s="266" t="s">
        <v>73</v>
      </c>
      <c r="C84" s="267"/>
      <c r="D84" s="32" t="s">
        <v>124</v>
      </c>
      <c r="H84" s="58" t="s">
        <v>162</v>
      </c>
      <c r="I84" s="270">
        <v>42</v>
      </c>
    </row>
    <row r="85" spans="1:9" x14ac:dyDescent="0.15">
      <c r="A85" s="12" t="s">
        <v>393</v>
      </c>
      <c r="B85" s="266" t="s">
        <v>74</v>
      </c>
      <c r="C85" s="267"/>
      <c r="D85" s="32" t="s">
        <v>122</v>
      </c>
      <c r="H85" s="58" t="s">
        <v>163</v>
      </c>
      <c r="I85" s="270">
        <v>43</v>
      </c>
    </row>
    <row r="86" spans="1:9" x14ac:dyDescent="0.15">
      <c r="A86" s="12" t="s">
        <v>394</v>
      </c>
      <c r="B86" s="266" t="s">
        <v>75</v>
      </c>
      <c r="C86" s="267"/>
      <c r="D86" s="32" t="s">
        <v>123</v>
      </c>
      <c r="H86" s="58" t="s">
        <v>164</v>
      </c>
      <c r="I86" s="270">
        <v>44</v>
      </c>
    </row>
    <row r="87" spans="1:9" x14ac:dyDescent="0.15">
      <c r="A87" s="12" t="s">
        <v>400</v>
      </c>
      <c r="B87" s="266" t="s">
        <v>76</v>
      </c>
      <c r="C87" s="267"/>
      <c r="D87" s="32" t="s">
        <v>124</v>
      </c>
      <c r="H87" s="58" t="s">
        <v>165</v>
      </c>
      <c r="I87" s="270">
        <v>45</v>
      </c>
    </row>
    <row r="88" spans="1:9" x14ac:dyDescent="0.15">
      <c r="A88" s="12" t="s">
        <v>397</v>
      </c>
      <c r="B88" s="266" t="s">
        <v>77</v>
      </c>
      <c r="C88" s="267"/>
      <c r="D88" s="32" t="s">
        <v>119</v>
      </c>
      <c r="H88" s="58" t="s">
        <v>166</v>
      </c>
      <c r="I88" s="270">
        <v>46</v>
      </c>
    </row>
    <row r="89" spans="1:9" x14ac:dyDescent="0.15">
      <c r="A89" s="12" t="s">
        <v>398</v>
      </c>
      <c r="B89" s="266" t="s">
        <v>78</v>
      </c>
      <c r="C89" s="267"/>
      <c r="D89" s="32" t="s">
        <v>122</v>
      </c>
      <c r="H89" s="58" t="s">
        <v>167</v>
      </c>
      <c r="I89" s="270">
        <v>47</v>
      </c>
    </row>
    <row r="90" spans="1:9" x14ac:dyDescent="0.15">
      <c r="A90" s="12" t="s">
        <v>399</v>
      </c>
      <c r="B90" s="266" t="s">
        <v>79</v>
      </c>
      <c r="C90" s="267"/>
      <c r="D90" s="32" t="s">
        <v>122</v>
      </c>
      <c r="H90" s="58" t="s">
        <v>168</v>
      </c>
      <c r="I90" s="270">
        <v>48</v>
      </c>
    </row>
    <row r="91" spans="1:9" x14ac:dyDescent="0.15">
      <c r="A91" s="12" t="s">
        <v>401</v>
      </c>
      <c r="B91" s="266" t="s">
        <v>80</v>
      </c>
      <c r="C91" s="267"/>
      <c r="D91" s="32" t="s">
        <v>117</v>
      </c>
      <c r="H91" s="58" t="s">
        <v>169</v>
      </c>
      <c r="I91" s="270">
        <v>49</v>
      </c>
    </row>
    <row r="92" spans="1:9" x14ac:dyDescent="0.15">
      <c r="A92" s="12" t="s">
        <v>41</v>
      </c>
      <c r="B92" s="266" t="s">
        <v>81</v>
      </c>
      <c r="C92" s="267"/>
      <c r="H92" s="58" t="s">
        <v>170</v>
      </c>
      <c r="I92" s="270">
        <v>50</v>
      </c>
    </row>
    <row r="93" spans="1:9" x14ac:dyDescent="0.15">
      <c r="A93" s="12" t="s">
        <v>30</v>
      </c>
      <c r="B93" s="266" t="s">
        <v>88</v>
      </c>
      <c r="C93" s="267"/>
      <c r="E93" s="54"/>
      <c r="F93" s="54"/>
      <c r="G93" s="54"/>
      <c r="H93" s="58" t="s">
        <v>171</v>
      </c>
      <c r="I93" s="270">
        <v>51</v>
      </c>
    </row>
    <row r="94" spans="1:9" x14ac:dyDescent="0.15">
      <c r="A94" s="12" t="s">
        <v>102</v>
      </c>
      <c r="B94" s="266" t="s">
        <v>89</v>
      </c>
      <c r="C94" s="267"/>
      <c r="E94" s="54"/>
      <c r="F94" s="54"/>
      <c r="G94" s="54"/>
      <c r="H94" s="58" t="s">
        <v>172</v>
      </c>
      <c r="I94" s="270">
        <v>52</v>
      </c>
    </row>
    <row r="95" spans="1:9" x14ac:dyDescent="0.15">
      <c r="A95" s="12" t="s">
        <v>104</v>
      </c>
      <c r="B95" s="266" t="s">
        <v>105</v>
      </c>
      <c r="C95" s="267"/>
      <c r="E95" s="54"/>
      <c r="F95" s="54"/>
      <c r="G95" s="54"/>
      <c r="H95" s="58" t="s">
        <v>173</v>
      </c>
      <c r="I95" s="270">
        <v>53</v>
      </c>
    </row>
    <row r="96" spans="1:9" ht="13.2" thickBot="1" x14ac:dyDescent="0.2">
      <c r="A96" s="12" t="s">
        <v>31</v>
      </c>
      <c r="B96" s="267" t="s">
        <v>31</v>
      </c>
      <c r="C96" s="267"/>
      <c r="E96" s="54"/>
      <c r="F96" s="54"/>
      <c r="G96" s="54"/>
      <c r="H96" s="56" t="s">
        <v>205</v>
      </c>
      <c r="I96" s="270">
        <v>54</v>
      </c>
    </row>
    <row r="97" spans="1:9" x14ac:dyDescent="0.15">
      <c r="A97" s="326" t="s">
        <v>190</v>
      </c>
      <c r="B97" s="329" t="s">
        <v>82</v>
      </c>
      <c r="C97" s="321">
        <v>1</v>
      </c>
      <c r="E97" s="54"/>
      <c r="F97" s="54"/>
      <c r="G97" s="54"/>
      <c r="H97" s="57" t="s">
        <v>322</v>
      </c>
      <c r="I97" s="270">
        <v>55</v>
      </c>
    </row>
    <row r="98" spans="1:9" x14ac:dyDescent="0.15">
      <c r="A98" s="327" t="s">
        <v>191</v>
      </c>
      <c r="B98" s="266" t="s">
        <v>83</v>
      </c>
      <c r="C98" s="323">
        <v>1</v>
      </c>
      <c r="E98" s="54"/>
      <c r="F98" s="54"/>
      <c r="G98" s="54"/>
      <c r="H98" s="57" t="s">
        <v>323</v>
      </c>
      <c r="I98" s="270">
        <v>56</v>
      </c>
    </row>
    <row r="99" spans="1:9" x14ac:dyDescent="0.15">
      <c r="A99" s="327" t="s">
        <v>100</v>
      </c>
      <c r="B99" s="266" t="s">
        <v>115</v>
      </c>
      <c r="C99" s="323">
        <v>1</v>
      </c>
      <c r="E99" s="54"/>
      <c r="F99" s="54"/>
      <c r="G99" s="54"/>
      <c r="H99" s="57" t="s">
        <v>324</v>
      </c>
      <c r="I99" s="270">
        <v>57</v>
      </c>
    </row>
    <row r="100" spans="1:9" x14ac:dyDescent="0.15">
      <c r="A100" s="327" t="s">
        <v>101</v>
      </c>
      <c r="B100" s="266" t="s">
        <v>116</v>
      </c>
      <c r="C100" s="323">
        <v>1</v>
      </c>
      <c r="E100" s="54"/>
      <c r="F100" s="54"/>
      <c r="G100" s="54"/>
      <c r="H100" s="57" t="s">
        <v>373</v>
      </c>
      <c r="I100" s="270">
        <v>58</v>
      </c>
    </row>
    <row r="101" spans="1:9" x14ac:dyDescent="0.15">
      <c r="A101" s="327" t="s">
        <v>174</v>
      </c>
      <c r="B101" s="330" t="s">
        <v>84</v>
      </c>
      <c r="C101" s="323">
        <v>1</v>
      </c>
      <c r="E101" s="54"/>
      <c r="F101" s="54"/>
      <c r="G101" s="54"/>
      <c r="H101" s="11" t="s">
        <v>174</v>
      </c>
      <c r="I101" s="270">
        <v>60</v>
      </c>
    </row>
    <row r="102" spans="1:9" x14ac:dyDescent="0.15">
      <c r="A102" s="327" t="s">
        <v>175</v>
      </c>
      <c r="B102" s="330" t="s">
        <v>85</v>
      </c>
      <c r="C102" s="323">
        <v>1</v>
      </c>
      <c r="E102" s="54"/>
      <c r="F102" s="54"/>
      <c r="G102" s="54"/>
      <c r="H102" s="11" t="s">
        <v>175</v>
      </c>
      <c r="I102" s="270">
        <v>61</v>
      </c>
    </row>
    <row r="103" spans="1:9" x14ac:dyDescent="0.15">
      <c r="A103" s="327" t="s">
        <v>176</v>
      </c>
      <c r="B103" s="330" t="s">
        <v>86</v>
      </c>
      <c r="C103" s="323">
        <v>1</v>
      </c>
      <c r="E103" s="54"/>
      <c r="F103" s="54"/>
      <c r="G103" s="54"/>
      <c r="H103" s="11" t="s">
        <v>176</v>
      </c>
      <c r="I103" s="270">
        <v>62</v>
      </c>
    </row>
    <row r="104" spans="1:9" ht="13.2" thickBot="1" x14ac:dyDescent="0.2">
      <c r="A104" s="328" t="s">
        <v>177</v>
      </c>
      <c r="B104" s="331" t="s">
        <v>87</v>
      </c>
      <c r="C104" s="325">
        <v>1</v>
      </c>
      <c r="E104" s="54"/>
      <c r="F104" s="54"/>
      <c r="G104" s="54"/>
      <c r="H104" s="11" t="s">
        <v>177</v>
      </c>
      <c r="I104" s="270">
        <v>63</v>
      </c>
    </row>
    <row r="105" spans="1:9" x14ac:dyDescent="0.15">
      <c r="B105" s="12" t="s">
        <v>367</v>
      </c>
      <c r="F105" s="54"/>
      <c r="G105" s="54"/>
      <c r="H105" s="238" t="s">
        <v>178</v>
      </c>
      <c r="I105" s="270">
        <v>64</v>
      </c>
    </row>
    <row r="106" spans="1:9" x14ac:dyDescent="0.15">
      <c r="F106" s="54"/>
      <c r="G106" s="54"/>
      <c r="H106" s="238" t="s">
        <v>179</v>
      </c>
      <c r="I106" s="270">
        <v>65</v>
      </c>
    </row>
    <row r="107" spans="1:9" x14ac:dyDescent="0.15">
      <c r="F107" s="54"/>
      <c r="G107" s="54"/>
      <c r="H107" s="239" t="s">
        <v>180</v>
      </c>
      <c r="I107" s="270">
        <v>66</v>
      </c>
    </row>
    <row r="108" spans="1:9" x14ac:dyDescent="0.15">
      <c r="H108" s="239" t="s">
        <v>181</v>
      </c>
      <c r="I108" s="270">
        <v>67</v>
      </c>
    </row>
    <row r="109" spans="1:9" x14ac:dyDescent="0.15">
      <c r="H109" s="238" t="s">
        <v>182</v>
      </c>
      <c r="I109" s="270">
        <v>68</v>
      </c>
    </row>
    <row r="110" spans="1:9" x14ac:dyDescent="0.15">
      <c r="H110" s="238" t="s">
        <v>183</v>
      </c>
      <c r="I110" s="270">
        <v>69</v>
      </c>
    </row>
    <row r="111" spans="1:9" x14ac:dyDescent="0.15">
      <c r="H111" s="238" t="s">
        <v>184</v>
      </c>
      <c r="I111" s="270">
        <v>70</v>
      </c>
    </row>
    <row r="112" spans="1:9" x14ac:dyDescent="0.15">
      <c r="H112" s="238" t="s">
        <v>185</v>
      </c>
      <c r="I112" s="270">
        <v>71</v>
      </c>
    </row>
    <row r="113" spans="8:9" x14ac:dyDescent="0.15">
      <c r="H113" s="11" t="s">
        <v>186</v>
      </c>
      <c r="I113" s="270">
        <v>72</v>
      </c>
    </row>
    <row r="114" spans="8:9" x14ac:dyDescent="0.15">
      <c r="H114" s="11" t="s">
        <v>187</v>
      </c>
      <c r="I114" s="270">
        <v>73</v>
      </c>
    </row>
    <row r="115" spans="8:9" x14ac:dyDescent="0.15">
      <c r="H115" s="54" t="s">
        <v>188</v>
      </c>
      <c r="I115" s="54" t="s">
        <v>189</v>
      </c>
    </row>
    <row r="116" spans="8:9" x14ac:dyDescent="0.15">
      <c r="I116" s="12" t="s">
        <v>194</v>
      </c>
    </row>
  </sheetData>
  <phoneticPr fontId="3"/>
  <dataValidations count="3">
    <dataValidation type="list" allowBlank="1" showInputMessage="1" showErrorMessage="1" sqref="C36:E38 F38:H38" xr:uid="{9C421B29-B564-41E1-857F-4A4CCF521659}">
      <formula1>#REF!</formula1>
    </dataValidation>
    <dataValidation type="list" allowBlank="1" showInputMessage="1" showErrorMessage="1" sqref="H37" xr:uid="{92FA2118-05C9-4FD4-B328-775AC8523F0D}">
      <formula1>$A$44:$A$96</formula1>
    </dataValidation>
    <dataValidation type="list" allowBlank="1" showInputMessage="1" showErrorMessage="1" sqref="G37" xr:uid="{E9083D34-5BC9-454D-AD79-5274129A1359}">
      <formula1>$H$43:$H$100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2025-08-13T06:15:24Z</cp:lastPrinted>
  <dcterms:created xsi:type="dcterms:W3CDTF">2014-05-10T12:46:56Z</dcterms:created>
  <dcterms:modified xsi:type="dcterms:W3CDTF">2025-10-01T14:47:49Z</dcterms:modified>
</cp:coreProperties>
</file>